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3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35" windowWidth="12075" windowHeight="5220" tabRatio="965" activeTab="0"/>
  </bookViews>
  <sheets>
    <sheet name="Indholdsfortegnelse" sheetId="1" r:id="rId1"/>
    <sheet name="Tabel 1.2.1" sheetId="2" r:id="rId2"/>
    <sheet name="Tabel 1.2.2" sheetId="3" r:id="rId3"/>
    <sheet name="Tabel 1.2.3" sheetId="4" r:id="rId4"/>
    <sheet name="Tabel 1.2.4" sheetId="5" r:id="rId5"/>
    <sheet name="Tabel 1.2.5" sheetId="6" r:id="rId6"/>
    <sheet name="Tabel 1.2.6" sheetId="7" r:id="rId7"/>
    <sheet name="tabel 1.2.7" sheetId="8" r:id="rId8"/>
    <sheet name="Tabel 1.2.8" sheetId="9" r:id="rId9"/>
    <sheet name="Figur 1.2.1" sheetId="10" r:id="rId10"/>
    <sheet name="Figur 1.2.2" sheetId="11" r:id="rId11"/>
    <sheet name="Figur 1.2.3" sheetId="12" r:id="rId12"/>
    <sheet name="Tabel 1.3.1" sheetId="13" r:id="rId13"/>
    <sheet name="Tabel 1.3.2" sheetId="14" r:id="rId14"/>
    <sheet name="Tabel 1.3.3" sheetId="15" r:id="rId15"/>
    <sheet name="Tabel 1.3.4" sheetId="16" r:id="rId16"/>
    <sheet name="Figur 1.3.1" sheetId="17" r:id="rId17"/>
    <sheet name="Tabel 1.4.1" sheetId="18" r:id="rId18"/>
    <sheet name="Tabel 1.4.2" sheetId="19" r:id="rId19"/>
    <sheet name="Tabel 1.4.3" sheetId="20" r:id="rId20"/>
    <sheet name="Tabel 1.4.4" sheetId="21" r:id="rId21"/>
    <sheet name="Tabel 1.4.5" sheetId="22" r:id="rId22"/>
    <sheet name="Tabel 1.4.6" sheetId="23" r:id="rId23"/>
    <sheet name="Tabel 1.5.1" sheetId="24" r:id="rId24"/>
    <sheet name="Tabel 1.5.2" sheetId="25" r:id="rId25"/>
    <sheet name="Tabel 1.5.3" sheetId="26" r:id="rId26"/>
    <sheet name="Tabel 1.5.4" sheetId="27" r:id="rId27"/>
    <sheet name="Tabel 1.5.5" sheetId="28" r:id="rId28"/>
    <sheet name="Tabel 1.5.6" sheetId="29" r:id="rId29"/>
    <sheet name="Tabel 1.5.7" sheetId="30" r:id="rId30"/>
    <sheet name="Tabel 1.5.8" sheetId="31" r:id="rId31"/>
    <sheet name="Tabel 1.5.9" sheetId="32" r:id="rId32"/>
    <sheet name="Tabel 1.5.10" sheetId="33" r:id="rId33"/>
    <sheet name="Tabel 1.5.11" sheetId="34" r:id="rId34"/>
    <sheet name="Tabel 1.5.12" sheetId="35" r:id="rId35"/>
    <sheet name="Figur 2.2.1" sheetId="36" r:id="rId36"/>
    <sheet name="Tabel 2.2.1" sheetId="37" r:id="rId37"/>
    <sheet name="Figur 2.2.2" sheetId="38" r:id="rId38"/>
    <sheet name="Figur 2.2.3" sheetId="39" r:id="rId39"/>
    <sheet name="Figur 2.2.4" sheetId="40" r:id="rId40"/>
    <sheet name="Figur 2.2.5" sheetId="41" r:id="rId41"/>
    <sheet name="Figur 2.2.6" sheetId="42" r:id="rId42"/>
    <sheet name="Figur 2.2.7" sheetId="43" r:id="rId43"/>
    <sheet name="Figur 2.2.10" sheetId="44" r:id="rId44"/>
    <sheet name="Figur 2.3.1" sheetId="45" r:id="rId45"/>
    <sheet name="Tabel 2.3.1" sheetId="46" r:id="rId46"/>
    <sheet name="Figur 2.3.2" sheetId="47" r:id="rId47"/>
    <sheet name="Figur 2.3.3" sheetId="48" r:id="rId48"/>
    <sheet name="Figur 2.3.4" sheetId="49" r:id="rId49"/>
    <sheet name="Figur 2.3.5" sheetId="50" r:id="rId50"/>
    <sheet name="Figur 2.3.6" sheetId="51" r:id="rId51"/>
    <sheet name="Figur 2.4.1" sheetId="52" r:id="rId52"/>
    <sheet name="Figur 2.4.2" sheetId="53" r:id="rId53"/>
    <sheet name="Figur 2.4.3" sheetId="54" r:id="rId54"/>
    <sheet name="Tabel 2.4.1" sheetId="55" r:id="rId55"/>
    <sheet name="Tabel 2.4.2" sheetId="56" r:id="rId56"/>
    <sheet name="Figur 3.2.1" sheetId="57" r:id="rId57"/>
    <sheet name="Figur 3.2.2" sheetId="58" r:id="rId58"/>
    <sheet name="Tabel 3.2.1" sheetId="59" r:id="rId59"/>
    <sheet name="Figur 3.2.3" sheetId="60" r:id="rId60"/>
    <sheet name="Figur 3.2.4" sheetId="61" r:id="rId61"/>
    <sheet name="Figur 3.2.5" sheetId="62" r:id="rId62"/>
    <sheet name="Tabel 3.3.1" sheetId="63" r:id="rId63"/>
    <sheet name="Figur 3.3.1" sheetId="64" r:id="rId64"/>
    <sheet name="Figur 3.3.3" sheetId="65" r:id="rId65"/>
    <sheet name="Tabel 3.3.2" sheetId="66" r:id="rId66"/>
    <sheet name="Figur 3.3.4" sheetId="67" r:id="rId67"/>
  </sheets>
  <externalReferences>
    <externalReference r:id="rId70"/>
  </externalReferences>
  <definedNames>
    <definedName name="_Toc269825583" localSheetId="58">'Tabel 3.2.1'!$A$1</definedName>
    <definedName name="def1991">#REF!</definedName>
    <definedName name="def1993">#REF!</definedName>
    <definedName name="def1995">#REF!</definedName>
    <definedName name="def1997">#REF!</definedName>
    <definedName name="def1998">#REF!</definedName>
    <definedName name="def1999">#REF!</definedName>
    <definedName name="def2000">#REF!</definedName>
    <definedName name="def2001">#REF!</definedName>
    <definedName name="def2002">#REF!</definedName>
    <definedName name="def2003">#REF!</definedName>
    <definedName name="def2004">#REF!</definedName>
    <definedName name="def2005">#REF!</definedName>
    <definedName name="_xlnm.Print_Area" localSheetId="9">'Figur 1.2.1'!$A$1:$M$27</definedName>
    <definedName name="_xlnm.Print_Area" localSheetId="10">'Figur 1.2.2'!#REF!</definedName>
    <definedName name="_xlnm.Print_Area" localSheetId="11">'Figur 1.2.3'!#REF!</definedName>
    <definedName name="_xlnm.Print_Area" localSheetId="16">'Figur 1.3.1'!$A$1:$E$20</definedName>
    <definedName name="_xlnm.Print_Area" localSheetId="35">'Figur 2.2.1'!$A$1:$J$13</definedName>
    <definedName name="_xlnm.Print_Area" localSheetId="37">'Figur 2.2.2'!$A$1:$E$14</definedName>
    <definedName name="_xlnm.Print_Area" localSheetId="38">'Figur 2.2.3'!$A$1:$H$23</definedName>
    <definedName name="_xlnm.Print_Area" localSheetId="39">'Figur 2.2.4'!$A$1:$J$18</definedName>
    <definedName name="_xlnm.Print_Area" localSheetId="40">'Figur 2.2.5'!$A$1:$H$21</definedName>
    <definedName name="_xlnm.Print_Area" localSheetId="42">'Figur 2.2.7'!$A$1:$Q$43</definedName>
    <definedName name="_xlnm.Print_Area" localSheetId="44">'Figur 2.3.1'!$A$1:$L$15</definedName>
    <definedName name="_xlnm.Print_Area" localSheetId="46">'Figur 2.3.2'!$A$1:$G$15</definedName>
    <definedName name="_xlnm.Print_Area" localSheetId="47">'Figur 2.3.3'!$A$1:$M$13</definedName>
    <definedName name="_xlnm.Print_Area" localSheetId="48">'Figur 2.3.4'!$A$1:$M$41</definedName>
    <definedName name="_xlnm.Print_Area" localSheetId="49">'Figur 2.3.5'!$A$1:$J$12</definedName>
    <definedName name="_xlnm.Print_Area" localSheetId="50">'Figur 2.3.6'!$A$1:$Q$32</definedName>
    <definedName name="_xlnm.Print_Area" localSheetId="51">'Figur 2.4.1'!$A$1:$M$28</definedName>
    <definedName name="_xlnm.Print_Area" localSheetId="52">'Figur 2.4.2'!$A$1:$H$28</definedName>
    <definedName name="_xlnm.Print_Area" localSheetId="53">'Figur 2.4.3'!$A$1:$J$28</definedName>
    <definedName name="_xlnm.Print_Area" localSheetId="56">'Figur 3.2.1'!$A$1:$Q$9</definedName>
    <definedName name="_xlnm.Print_Area" localSheetId="57">'Figur 3.2.2'!$A$1:$R$14</definedName>
    <definedName name="_xlnm.Print_Area" localSheetId="59">'Figur 3.2.3'!$A$1:$E$8</definedName>
    <definedName name="_xlnm.Print_Area" localSheetId="60">'Figur 3.2.4'!$A$1:$K$12</definedName>
    <definedName name="_xlnm.Print_Area" localSheetId="61">'Figur 3.2.5'!$A$1:$E$26</definedName>
    <definedName name="_xlnm.Print_Area" localSheetId="63">'Figur 3.3.1'!$A$1:$M$7</definedName>
    <definedName name="_xlnm.Print_Area" localSheetId="64">'Figur 3.3.3'!$A$1:$P$16</definedName>
    <definedName name="_xlnm.Print_Area" localSheetId="0">'Indholdsfortegnelse'!$A$3:$V$45</definedName>
    <definedName name="_xlnm.Print_Area" localSheetId="2">'Tabel 1.2.2'!$A$1:$X$38</definedName>
    <definedName name="_xlnm.Print_Area" localSheetId="3">'Tabel 1.2.3'!$A$1:$AB$37</definedName>
    <definedName name="_xlnm.Print_Area" localSheetId="4">'Tabel 1.2.4'!$A$1:$J$15</definedName>
    <definedName name="_xlnm.Print_Area" localSheetId="6">'Tabel 1.2.6'!$A$1:$O$17</definedName>
    <definedName name="_xlnm.Print_Area" localSheetId="7">'tabel 1.2.7'!$A$1:$U$30</definedName>
    <definedName name="_xlnm.Print_Area" localSheetId="8">'Tabel 1.2.8'!$A$1:$O$19</definedName>
    <definedName name="_xlnm.Print_Area" localSheetId="12">'Tabel 1.3.1'!$A$1:$O$38</definedName>
    <definedName name="_xlnm.Print_Area" localSheetId="13">'Tabel 1.3.2'!$A$1:$AG$35</definedName>
    <definedName name="_xlnm.Print_Area" localSheetId="14">'Tabel 1.3.3'!$A$1:$AA$34</definedName>
    <definedName name="_xlnm.Print_Area" localSheetId="15">'Tabel 1.3.4'!$A$1:$S$53</definedName>
    <definedName name="_xlnm.Print_Area" localSheetId="18">'Tabel 1.4.2'!$A$1:$L$26</definedName>
    <definedName name="_xlnm.Print_Area" localSheetId="19">'Tabel 1.4.3'!$A$1:$M$46</definedName>
    <definedName name="_xlnm.Print_Area" localSheetId="20">'Tabel 1.4.4'!$A$1:$Q$25</definedName>
    <definedName name="_xlnm.Print_Area" localSheetId="21">'Tabel 1.4.5'!$A$1:$N$23</definedName>
    <definedName name="_xlnm.Print_Area" localSheetId="22">'Tabel 1.4.6'!$A$1:$J$37</definedName>
    <definedName name="_xlnm.Print_Area" localSheetId="32">'Tabel 1.5.10'!$A$1:$R$19</definedName>
    <definedName name="_xlnm.Print_Area" localSheetId="33">'Tabel 1.5.11'!$A$1:$P$16</definedName>
    <definedName name="_xlnm.Print_Area" localSheetId="34">'Tabel 1.5.12'!$A$1:$Q$23</definedName>
    <definedName name="_xlnm.Print_Area" localSheetId="24">'Tabel 1.5.2'!$A$1:$P$40</definedName>
    <definedName name="_xlnm.Print_Area" localSheetId="25">'Tabel 1.5.3'!$A$1:$H$77</definedName>
    <definedName name="_xlnm.Print_Area" localSheetId="26">'Tabel 1.5.4'!$A$1:$H$81</definedName>
    <definedName name="_xlnm.Print_Area" localSheetId="27">'Tabel 1.5.5'!$A$1:$H$81</definedName>
    <definedName name="_xlnm.Print_Area" localSheetId="28">'Tabel 1.5.6'!$A$1:$H$81</definedName>
    <definedName name="_xlnm.Print_Area" localSheetId="29">'Tabel 1.5.7'!$A$1:$H$81</definedName>
    <definedName name="_xlnm.Print_Area" localSheetId="30">'Tabel 1.5.8'!$A$1:$H$81</definedName>
    <definedName name="_xlnm.Print_Area" localSheetId="31">'Tabel 1.5.9'!$A$1:$L$35</definedName>
    <definedName name="_xlnm.Print_Area" localSheetId="36">'Tabel 2.2.1'!$A$1:$R$33</definedName>
    <definedName name="_xlnm.Print_Area" localSheetId="45">'Tabel 2.3.1'!$A$1:$T$28</definedName>
    <definedName name="_xlnm.Print_Area" localSheetId="54">'Tabel 2.4.1'!$A$1:$J$17</definedName>
    <definedName name="_xlnm.Print_Area" localSheetId="55">'Tabel 2.4.2'!$A$1:$T$43</definedName>
    <definedName name="_xlnm.Print_Area" localSheetId="58">'Tabel 3.2.1'!$A$1:$K$29</definedName>
    <definedName name="_xlnm.Print_Area" localSheetId="62">'Tabel 3.3.1'!$A$1:$O$12</definedName>
  </definedNames>
  <calcPr fullCalcOnLoad="1"/>
</workbook>
</file>

<file path=xl/sharedStrings.xml><?xml version="1.0" encoding="utf-8"?>
<sst xmlns="http://schemas.openxmlformats.org/spreadsheetml/2006/main" count="3713" uniqueCount="885">
  <si>
    <t>FIGUR 1.2.2. ANDEL AF DEN HUMANISTISKE OG SAMFUNDSVIDENSKABELIGE UNIVERSITETSFORSKNING, SOM ER FINANSIERET AF EKSTERNE MIDLER FRA HHV. VIRKSOMHEDER, UDLANDET SAMT AF NONPROFIT FONDE OG ORGANISATIONER. 2008 ELLER NYESTE ÅR*</t>
  </si>
  <si>
    <t>Datakilde: EUROSTAT, Graduates in ISCED 3 to 6 by field of education. http://epp.eurostat.ec.europa.eu/portal/page/portal/education/data/database</t>
  </si>
  <si>
    <t>Antal i f.t. mio. indbyggere</t>
  </si>
  <si>
    <t>ERC Advanced Grants</t>
  </si>
  <si>
    <t>ERC Starting Grants</t>
  </si>
  <si>
    <t>heraf universiteter i engelsktalende lande (USA, Storbritannien, Australien og Canada)</t>
  </si>
  <si>
    <t>Datakilde: http://www.arwu.org</t>
  </si>
  <si>
    <t>heraf universiteter i engelsktalende lande</t>
  </si>
  <si>
    <t>TABEL 1.5.2. CITATIONER AF VIDENSKABELIGE PUBLIKATIONER (2005-2009) I HENHOLD TIL NATIONAL SCIENCE INDICATORS (NSI), OECD- OG BRIC-LANDE, 2005-2009</t>
  </si>
  <si>
    <t>Artikler per mio. indbyggere</t>
  </si>
  <si>
    <t>TABEL 1.5.11.KOMMERCIALISERING AF FORSKNINGSRESULTATER FRA OFFENTLIGE FORSKNINGSINSTITUTIONER I 2008 - INDGIVNE PATENTANSØGNINGER</t>
  </si>
  <si>
    <t>TABEL 1.5.10.KOMMERCIALISERING AF FORSKNINGSRESULTATER FRA OFFENTLIGE FORSKNINGSINSTITUTIONER I 2008 - INDGÅEDE LICENS-, SALGS- OG OPTIONSAFTALER</t>
  </si>
  <si>
    <t>Antal per mia. PPP (købekraftskorrigerede) dollars offentlige FoU-udgifters</t>
  </si>
  <si>
    <t>Antal per mia. PPP (købekraftskorrigerede) dollars offentlige FoU-udgifter</t>
  </si>
  <si>
    <t xml:space="preserve">FIGUR 2.3.2. OFFENTLIGE FOU-ÅRSVÆRK FORDELT PÅ SUNDHEDSVIDENSKABELIGE FAG 2008 </t>
  </si>
  <si>
    <t>FIGUR 2.3.6. PRIVAT FOU-PERSONALE FORDELT PÅ INDUSTRIER I INTERNATIONAL SAMMENLIGNING</t>
  </si>
  <si>
    <t>TABEL 2.4.2. ANDEL AF VIDENSKABELIGE TIDSSKRIFTSUDGIVELSER MED INTERNATIONALT SAMARBEJDE FORDELT PÅ LANDE OG REGIONER PÅ FEMÅRSPERIODER</t>
  </si>
  <si>
    <t>Publikationer</t>
  </si>
  <si>
    <t>Ansøgte patenter</t>
  </si>
  <si>
    <t>Udtagne patenter</t>
  </si>
  <si>
    <t>Kliniske forsøg</t>
  </si>
  <si>
    <t>Privat FoU, Årsværk</t>
  </si>
  <si>
    <t>OECD</t>
  </si>
  <si>
    <t>Pharmacovigilance</t>
  </si>
  <si>
    <t>Fremstilling</t>
  </si>
  <si>
    <t>Klinisk forskning</t>
  </si>
  <si>
    <t>Translatorisk medicin</t>
  </si>
  <si>
    <t>Præklinisk forskning</t>
  </si>
  <si>
    <t>Drug discovery</t>
  </si>
  <si>
    <t>Lægemiddelorienteret basal forskning</t>
  </si>
  <si>
    <t>Eksterne udgifter til klinisk fsk. i DK, LIF-medl.</t>
  </si>
  <si>
    <t>Privat FoU, udgifter egen FoU</t>
  </si>
  <si>
    <t>Købt privat FoU</t>
  </si>
  <si>
    <t>Veterinærvidenskab</t>
  </si>
  <si>
    <t>Dansk forskning, i alt</t>
  </si>
  <si>
    <t>* AUS: 2006, AUT: 2007, BEL: 2007, CAN: 2005, CN: 2004, CZE: 2008, DEN: 2008, ESP: 2007, FIN: 2007, HUN: 2007, IRE: 2006, JAP: 2007, NOR: 2007,  POL: 2006, ROM: 2007, RUS: 2008, SK: 2008, SLO: 2007, SWE: 2007</t>
  </si>
  <si>
    <t>Datakilde: SourceOECD Science and Technology Statistics, Tabel E10. Higher education intramural expenditure on R&amp;D -- HERD -- by field of science and source of funds samt Danmarks Statistik. Universiteter er opgjort som højere læreranstaltet inkl. universitetshospitaler</t>
  </si>
  <si>
    <t>FIGUR 1.2.2. ANDEL AF DEN HUMANISTISKE OG SAMFUNDSVIDENSKABELIGE UNIVERSITETSFORSKNING, SOM ER FINANSIERET AF EKSTERNE MIDLER FRA HHV. VIRKSOMHEDER, UDLANDET SAMT AF NONPROFIT FONDE OG ORGANISATIONER, 2008 ELLER NYESTE ÅR*</t>
  </si>
  <si>
    <t>Danmark2008</t>
  </si>
  <si>
    <t>*CAN: 2005, AUS: 2006, DEN: 2008, IRE: 2006, POL: 2006, AUT: 2007, BEL: 2007, FIN: 2007, HUN: 2007, JAP: 2007, NOR: 2007, ESP: 2007, SWE: 2007, ROM: 2007, SI: 2007, CZE: 2008, SK: 2008, RUS: 2008</t>
  </si>
  <si>
    <t>FIGUR 1.2.3. ANDEL AF DEN NATUR-, TEKNISK-, SUNDHEDS- SAMT JORDBRUGS- OG VETERINÆRVIDENSKABELIGE  UNIVERSITETSFORSKNING, SOM ER FINANSIERET AF EKSTERNE MIDLER FRA HHV. VIRKSOMHEDER, UDLANDET SAMT AF NON-PROFIT FONDE OG ORGANISATIONER, 2008 ELLER NYESTE ÅR</t>
  </si>
  <si>
    <t>* AUS: 2006, AUT: 2007, BEL: 2007, CAN: 2005, CZE: 2008, DEN: 2008, ESP: 2007, FIN: 2007, HUN: 2007, IRE: 2006, JAP: 2007, NOR: 2007, POL: 2006, ROM: 2007, RUS: 2008, SWE: 2007, SI: 2007 og SK: 2008</t>
  </si>
  <si>
    <t>13.6%</t>
  </si>
  <si>
    <t>Forskningsbarometer 2010 - dataark til rapportens figurer og tabeller</t>
  </si>
  <si>
    <t>FoU-udgifter, mio. kr.</t>
  </si>
  <si>
    <t>Offentlig</t>
  </si>
  <si>
    <t>Privat</t>
  </si>
  <si>
    <t>Privat andel</t>
  </si>
  <si>
    <t xml:space="preserve">Antal </t>
  </si>
  <si>
    <t>virksomheder</t>
  </si>
  <si>
    <t xml:space="preserve">heraf </t>
  </si>
  <si>
    <t>Pharmaceuticals</t>
  </si>
  <si>
    <t>heraf</t>
  </si>
  <si>
    <t>Biotechnology</t>
  </si>
  <si>
    <t xml:space="preserve">Pharma og </t>
  </si>
  <si>
    <t>biotek andel</t>
  </si>
  <si>
    <t>Top-1000 over mest forskningsintensive virksomheder i EU</t>
  </si>
  <si>
    <t>Spainen</t>
  </si>
  <si>
    <t>Belgen</t>
  </si>
  <si>
    <t xml:space="preserve">FoU-årsværk </t>
  </si>
  <si>
    <t>Forarbejdning, herunder pakning og lagring</t>
  </si>
  <si>
    <t>Distribution og handel</t>
  </si>
  <si>
    <t>Forbrug</t>
  </si>
  <si>
    <t xml:space="preserve">LS: Food science (28 %) </t>
  </si>
  <si>
    <t>LS: Nutrition (23 %)</t>
  </si>
  <si>
    <t>LS: Microbiology (16 %)</t>
  </si>
  <si>
    <t>LS: Animal science (14 %)</t>
  </si>
  <si>
    <t>LS: Agriculture and agronomy (7 %)</t>
  </si>
  <si>
    <t xml:space="preserve">MS: Chemotherapy and medical microbiology (2 %) </t>
  </si>
  <si>
    <t>LS: General (2 %)</t>
  </si>
  <si>
    <t>LS: Plant physiology (3 %)</t>
  </si>
  <si>
    <t>LS: Veterinary science (3 %)</t>
  </si>
  <si>
    <t>CH: Analytical Chemistry (5 %)</t>
  </si>
  <si>
    <t xml:space="preserve">LS: Biotechnology (5 %) </t>
  </si>
  <si>
    <t>MS: General (4 %)</t>
  </si>
  <si>
    <t>ES: Environmental science (4 %)</t>
  </si>
  <si>
    <t xml:space="preserve">ES: Soil science (4 %) </t>
  </si>
  <si>
    <t>LS: Plant breeding (4 %)</t>
  </si>
  <si>
    <t>LS: Aquaculture (1 %)</t>
  </si>
  <si>
    <t>LS: Botany (1 %)</t>
  </si>
  <si>
    <t>LS: Toxicology (1 %)</t>
  </si>
  <si>
    <t>LS: Evolutionary biology and genetics (1 %)</t>
  </si>
  <si>
    <t>LS: Entomology (2 %)</t>
  </si>
  <si>
    <t xml:space="preserve">LS: Zoology (2 %) </t>
  </si>
  <si>
    <t>LS: Ecology (2 %)</t>
  </si>
  <si>
    <t>Emnekategori</t>
  </si>
  <si>
    <t>Danmark,</t>
  </si>
  <si>
    <t>citationsimpact</t>
  </si>
  <si>
    <t>CH = Chemistry</t>
  </si>
  <si>
    <t>LS = Life Sciences</t>
  </si>
  <si>
    <t>MS = Medical Sciences</t>
  </si>
  <si>
    <t>ES = Environmental Sciences</t>
  </si>
  <si>
    <t>TABEL 1.4.1. VERDENS 100 BEDSTE UNIVERSITETER FORDELT PÅ LANDE I HENHOLD TIL TIMES HIGHER EDUCATION (THE)</t>
  </si>
  <si>
    <t>Times Higher Education (THE)</t>
  </si>
  <si>
    <t>Landbrug, gartneri og fiskeri</t>
  </si>
  <si>
    <t>Erhvervsservice</t>
  </si>
  <si>
    <t>Københavns Universitet (33%)</t>
  </si>
  <si>
    <t>Danmarks Tekniske Universitet (20%)</t>
  </si>
  <si>
    <t>Aarhus Universitet (19%)</t>
  </si>
  <si>
    <t>Andre (27%)</t>
  </si>
  <si>
    <t>LS: Food science (28 %)</t>
  </si>
  <si>
    <t>LS: Biotechnology (5 %)</t>
  </si>
  <si>
    <t>Tematiske forskningsområder</t>
  </si>
  <si>
    <t>Sundhed, kost og ernæring</t>
  </si>
  <si>
    <t>Dyrkningsmetoder</t>
  </si>
  <si>
    <t xml:space="preserve">Dyrevelfærd og -sundhed </t>
  </si>
  <si>
    <t>Fødevarekvalitet</t>
  </si>
  <si>
    <t>Fødevaresikkerhed og -kontrol</t>
  </si>
  <si>
    <t>Økologi</t>
  </si>
  <si>
    <t>Bioteknologi</t>
  </si>
  <si>
    <t>Biobaseret nonfood</t>
  </si>
  <si>
    <t>Klimatilpasning og reduktion af klimapåvirkningerne</t>
  </si>
  <si>
    <t>Fødevareteknologi</t>
  </si>
  <si>
    <t>Jordbrugsteknologi</t>
  </si>
  <si>
    <t>Avlsarbejde</t>
  </si>
  <si>
    <t>Miljøteknologi</t>
  </si>
  <si>
    <t>Planteforædling</t>
  </si>
  <si>
    <t>Proces- og produktionsteknologi</t>
  </si>
  <si>
    <t>Forbrugeradfærd</t>
  </si>
  <si>
    <t>Fødevaresociologi, kultur og historie</t>
  </si>
  <si>
    <t>Fødevareøkonomi, handel og management</t>
  </si>
  <si>
    <t>Sensorik</t>
  </si>
  <si>
    <t>Akvakultur</t>
  </si>
  <si>
    <t>Logistik</t>
  </si>
  <si>
    <t xml:space="preserve">Emballage og pakketeknologi </t>
  </si>
  <si>
    <t>Fiskeriforvaltning</t>
  </si>
  <si>
    <t>Marine økosystemer og fiskeriteknologi</t>
  </si>
  <si>
    <t>Kilde: Kortlægning af FoU i den offentlige sektor på fødevareområdet, Danmarks Statistik og Forsknings- og Innovationsstyrelsen, 2010.</t>
  </si>
  <si>
    <t>Bemærkninger: Tabellen bygger på besvarelser fra 52 institutter, og procentandelen er beregnet med udgangspunkt i 1.158 årsværk. Endelig er det vigtigt at understrege, at 12 institutter, der muligvis har fødevareforskning, ikke har deltaget i undersøgelsen, hvilket betyder, at der reelt er flere FoU-årsværk på nogle af de tematiske forskningsområder, end tabellen viser. Bilag 1 indeholder eksempler på hvilken type forskning, der ligger under de enkelte forskningstemaer.</t>
  </si>
  <si>
    <t xml:space="preserve">TABEL 1.3.3. ERC-STIPENDIATER OPDELT PÅ FAGOMRÅDER OG VÆRTSINSTITUTIONSLAND, STARTING </t>
  </si>
  <si>
    <t>OG ADVANCED GRANTS, 2007-2009</t>
  </si>
  <si>
    <t xml:space="preserve">TABEL 1.4.2. DANSKE UNIVERSITETERS PLACERING BLANDT DE BEDSTE UNIVERSITETER I VERDEN I HENHOLD TIL TIMES HIGHER </t>
  </si>
  <si>
    <t>EDUCATIONS ÅRLIGE UNIVERSITETSRANGLISTE, 2004-2009</t>
  </si>
  <si>
    <t>Note: Universiteternes samlede placering bygger både på fagfællebedøømmelse (hvor data for de enkelte hovedområder er angivet i tabellen) og på en række andre indikatorer.</t>
  </si>
  <si>
    <t>Placering i seneste år</t>
  </si>
  <si>
    <t xml:space="preserve">Antal Business Schools i top-100, 2009 </t>
  </si>
  <si>
    <t>Antal indleverede patentansøgninger pr 1.000 indbyggere, 2009</t>
  </si>
  <si>
    <r>
      <t xml:space="preserve">FoU </t>
    </r>
    <r>
      <rPr>
        <b/>
        <u val="single"/>
        <sz val="10"/>
        <rFont val="Arial Narrow"/>
        <family val="2"/>
      </rPr>
      <t>udført</t>
    </r>
    <r>
      <rPr>
        <b/>
        <sz val="10"/>
        <rFont val="Arial Narrow"/>
        <family val="2"/>
      </rPr>
      <t xml:space="preserve"> af </t>
    </r>
  </si>
  <si>
    <r>
      <t xml:space="preserve">FoU </t>
    </r>
    <r>
      <rPr>
        <b/>
        <u val="single"/>
        <sz val="10"/>
        <rFont val="Arial Narrow"/>
        <family val="2"/>
      </rPr>
      <t>finansieret</t>
    </r>
    <r>
      <rPr>
        <b/>
        <sz val="10"/>
        <rFont val="Arial Narrow"/>
        <family val="2"/>
      </rPr>
      <t xml:space="preserve"> af</t>
    </r>
  </si>
  <si>
    <t>7 tabel 1</t>
  </si>
  <si>
    <t>7 tabel 2</t>
  </si>
  <si>
    <t>7 tabel 3</t>
  </si>
  <si>
    <t>TABEL 1.4.2. DANSKE UNIVERSITETERS PLACERING BLANDT DE BEDSTE UNIVERSITETER I VERDEN I HENHOLD TIL TIMES HIGHER EDUCATIONS ÅRLIGE UNIVERSITETSRANGLISTE, 2004-2009</t>
  </si>
  <si>
    <t>TABEL 1.4.3. VERDENS 100 BEDSTE UNIVERSITETER FORDELT PÅ LANDE I HENHOLD TIL SHANGHAI JIAO TONG UNIVERSITY, 2003-2010</t>
  </si>
  <si>
    <t>TABEL 1.4.4. VERDENS 100 BEDSTE UNIVERSITETER FORDELT PÅ LANDE I HENHOLD TIL CROWN INDICATORS, CENTER FOR SCIENCE AND TECHNOLOGY STUDIES, LEIDEN UNIVERSITY</t>
  </si>
  <si>
    <t>9 tabel 1</t>
  </si>
  <si>
    <t>9 tabel 2</t>
  </si>
  <si>
    <t>9 tabel 3</t>
  </si>
  <si>
    <t>TABEL 1.5.1. ANTAL VIDENSKABELIGE PUBLIKATIONER  I HENHOLD TIL NATIONAL SCIENCE INDICATORS (NSI), OECD- OG BRIC-LANDE, 2005-2009</t>
  </si>
  <si>
    <t>TABEL 1.5.4. ARTIKLER I NATURE, 2009</t>
  </si>
  <si>
    <t>TABEL 1.5.3. ARTIKLER I SCIENCE, 2009</t>
  </si>
  <si>
    <t>TABEL 1.5.6. ARTIKLER I THE LANCET, 2009</t>
  </si>
  <si>
    <t>TABEL 1.5.8. ARTIKLER PUBLICERET I QUARTERLY JOURNAL OF ECONOMICS, JOURNAL OF POLITICAL ECONOMY, ECONOMETRICA, REVIEW OF ECONOMIC STUDIES OG AMERICAN ECONOMIC REVIEW, 2005-2009</t>
  </si>
  <si>
    <t>TABEL 1.5.7. ARTIKLER PUBLICERET I PSYCHOLOGICAL BULLETIN, PSYCHOLOGICAL REVIEW, JOURNAL OF PERSONALITY AND SOCIAL PSYCHOLOGY, PSYCHOLOGICAL SCIENCE, JOURNAL OF EXPERIMENTAL PSYCHOLOGY: GENERAL OG JOURNAL OF ABNORMAL PSYCHOLOGY, 2005-2009</t>
  </si>
  <si>
    <t>TABEL 1.4.6. EDUNIVERSAL OFFICIAL SELECTION OF BUSINESS SCHOOLS, 2009</t>
  </si>
  <si>
    <t>FIGUR 2.2.1. OFFENTLIGE FOU-UDGIFTER FORDELT PÅ VIDENSKABELIGE HOVEDOMRÅDER 2008 (MIO. KR.)</t>
  </si>
  <si>
    <t>FIGUR 2.2.2. OFFENTLIGE FOU-UDGIFTER FORDELT PÅ SUNDHEDSVIDENSKABELIGE FAG 2008 (MIO. KR.)</t>
  </si>
  <si>
    <t>FIGUR 2.2.3. OFFENTLIGE FOU-UDGIFTER FOR UDVALGTE STRATEGIOMRÅDER 2008 (MIO. KR.)</t>
  </si>
  <si>
    <t>Data er angivet i mio. i national valuta</t>
  </si>
  <si>
    <t>Figur 2.2.10. FORSKNINGSFINANSIERENDE OG FORSKNINGSUDFØRENDE SEKTORER I DANMARK, MIO. KR. OG PCT., 2007</t>
  </si>
  <si>
    <t>FIGUR 2.2.10. FORSKNINGSFINANSIERENDE OG FORSKNINGSUDFØRENDE SEKTORER, DANMARK 2007, MIO. KR., PCT.</t>
  </si>
  <si>
    <t>Data angiver andele af industri total for det givne land</t>
  </si>
  <si>
    <t>Note: Andelene summer ikke alle steder til 1 på grund af manglende data for det givne land</t>
  </si>
  <si>
    <t>FIGUR 2.3.4. FOU-PERSONALE OG ÅRSVÆRK I DEN PRIVATE SEKTOR FORDELT PÅ INDUSTRIER, 2008</t>
  </si>
  <si>
    <t>FIGUR 2.3.5. FOU-PERSONALE OG ÅRSVÆRK I DEN PRIVATE SEKTOR FORDELT PÅ VIDENSERVICE, 2008</t>
  </si>
  <si>
    <t>FIGUR 2.4.1. DANSKE VIDENSKABELIGE PUBLIKATIONER FORDELT PÅ FELTER 2005-2009, ANTAL I GENNEMSNIT PER ÅR</t>
  </si>
  <si>
    <t>FIGUR 3.2.1. FOU-ÅRSVÆRK INDEN FOR OFFENTLIG FØDEVAREFORSKNING FORDELT PÅ VIDENSKABELIGE HOVEDOMRÅDER I 2008, PCT.</t>
  </si>
  <si>
    <t>FIGUR 3.2.2. FOU-ÅRSVÆRK I DEN OFFENTLIGE SEKTOR INDEN FOR FØDEVAREFORSKNING FORDELT PÅ FASER I KÆDEN FRA JORD/HAV TIL BORD, 2008, ANTAL FOU-ÅRSVÆRK</t>
  </si>
  <si>
    <t xml:space="preserve">TABEL 3.3.1. SAMLEDE FOU-UDGIFTER OG FOU-ÅRSVÆRK I DANMARK, HERAF LÆGEMIDDELFORSKNING 2008 OG 2009, MIO. KR., FOU-ÅRSVÆRK OG PCT.  </t>
  </si>
  <si>
    <t>FIGUR 3.3.1. LÆGEMIDDELFORSKNING I DEN OFFENTLIGE SEKTOR OPDELT PÅ VIDENSKABELIGE HOVEDOMRÅDER, 2009</t>
  </si>
  <si>
    <t>FIGUR 3.3.4. UDVIKLINGEN I FORSKELLIGE AKTIVITETSINDIKATORER, INDEKS 2005=100</t>
  </si>
  <si>
    <t>TABEL 1.2.1. UDVIKLINGEN I DANMARKS DELTAGELSE I FP7</t>
  </si>
  <si>
    <t>TABEL 1.2.5. EU'S 7. RAMMEPROGRAM, SÆRPROGRAMMET "COOPERATION", SUCCESRATE OPGJORT PÅ AKTIVITETSOMRÅDER UNDER SÆRTABEL HUMANIORA OG SAMFUNDSVIDENSKAB (SSH)</t>
  </si>
  <si>
    <t>TABEL 1.2.7. NATIONAL INSTITUTES OF HEALTH, USA. EXTRAMURAL AWARDS BY STATE AND FOREIGN SITE I 2009 (FORELØBIGE 2009-TAL), I DOLLARS, OPGJORT FOR OECD-, EU- OG BRIC-LANDE</t>
  </si>
  <si>
    <t>TABEL 1.2.8. NATIONAL SCIENCE FOUNDATION, USA, "ACTIVE AWARDS" OPGJORT PÅ MODTAGERE I OECD-, EU- OG BRIC-LANDE 2009 (EKSKLUSIV USA)</t>
  </si>
  <si>
    <t xml:space="preserve">TABEL 1.3.4. ERC-STIPENDIEMODTAGERE, STARTING OG ADVANCED GRANTS, ANTAL OG PROCENT, 2007-2009 </t>
  </si>
  <si>
    <t>TABEL 1.5.9. INDLEVEREDE EPO-PATENTANSØGNINGER I 2009, OECD-LANDE</t>
  </si>
  <si>
    <t>301-400</t>
  </si>
  <si>
    <t>FIGUR 2.3.1. FOU-PERSONALE OG ÅRSVÆRK I DEN OFFENTLIGE SEKTOR FORDELT PÅ VIDENSKABELIGE HOVEDOMRÅDER, 2008</t>
  </si>
  <si>
    <t>Region</t>
  </si>
  <si>
    <t>NSF active awards, beløb i dollars per 1.000 indbyggere</t>
  </si>
  <si>
    <t>Danske universiteters placering blandt de 200 bedste universiteter i verden i henhold til Times Higher Educations årlige World University Ranking, 2004-2009</t>
  </si>
  <si>
    <t>KU</t>
  </si>
  <si>
    <t>AU</t>
  </si>
  <si>
    <t>DTU</t>
  </si>
  <si>
    <t>Samlet placering</t>
  </si>
  <si>
    <t>Arts &amp; Humanities</t>
  </si>
  <si>
    <t>Engineering &amp; IT</t>
  </si>
  <si>
    <t>Life Sciences &amp; Biomedicine</t>
  </si>
  <si>
    <t>Natural Sciences</t>
  </si>
  <si>
    <t>Social Sciences</t>
  </si>
  <si>
    <t>KU 2004</t>
  </si>
  <si>
    <t>KU 2005</t>
  </si>
  <si>
    <t>KU 2006</t>
  </si>
  <si>
    <t>KU 2007</t>
  </si>
  <si>
    <t>KU 2008</t>
  </si>
  <si>
    <t>KU 2009</t>
  </si>
  <si>
    <t>AU 2004</t>
  </si>
  <si>
    <t>AU 2005</t>
  </si>
  <si>
    <t>AU 2006</t>
  </si>
  <si>
    <t>AU 2007</t>
  </si>
  <si>
    <t>AU 2008</t>
  </si>
  <si>
    <t>AU 2009</t>
  </si>
  <si>
    <t>World University Ranking</t>
  </si>
  <si>
    <t>USA</t>
  </si>
  <si>
    <t>Singapore</t>
  </si>
  <si>
    <t>Taiwan</t>
  </si>
  <si>
    <t>Israel</t>
  </si>
  <si>
    <t>Malaysia</t>
  </si>
  <si>
    <t>Shanghai Jiao Tong University</t>
  </si>
  <si>
    <t>Harvard Business School</t>
  </si>
  <si>
    <t>London Business School</t>
  </si>
  <si>
    <t>Copenhagen Business School</t>
  </si>
  <si>
    <t>MIT – Massachusetts Institute of Technology Sloan School of Management</t>
  </si>
  <si>
    <t>McGill University – Desautels Faculty of Management</t>
  </si>
  <si>
    <t>Erasmus University – Rotterdam School of Management</t>
  </si>
  <si>
    <t>INSEAD Europe Campus, France</t>
  </si>
  <si>
    <t>Helsinki School of Economics – Helsingin Kauppakorkeakoulu</t>
  </si>
  <si>
    <t>ESADE Business School</t>
  </si>
  <si>
    <t>Stanford University Graduate School of Business</t>
  </si>
  <si>
    <t>SDA Bocconi School of Management</t>
  </si>
  <si>
    <t>Stockholm School of Economics</t>
  </si>
  <si>
    <t>University of Oxford – Said Business School</t>
  </si>
  <si>
    <t>IMD – International Institute for Management Development</t>
  </si>
  <si>
    <t>HEC School of Management Paris</t>
  </si>
  <si>
    <t>Columbia University – Columbia Business School</t>
  </si>
  <si>
    <t>Wirtschaftsuniversitat Wien – Vienna University of Economics and Business Admin</t>
  </si>
  <si>
    <t>Universite Catholique de Louvain – Louvain School of Management</t>
  </si>
  <si>
    <t>University of Auckland Business School</t>
  </si>
  <si>
    <t>LSE – London School of Economics and Political Science</t>
  </si>
  <si>
    <t>Land</t>
  </si>
  <si>
    <t>Nederlandene</t>
  </si>
  <si>
    <t>Tyskland</t>
  </si>
  <si>
    <t>Australien</t>
  </si>
  <si>
    <t>Frankrig</t>
  </si>
  <si>
    <t>Belgien</t>
  </si>
  <si>
    <t>Kilde: OECD og Danmarks Statistik. Alle data er fra 2007 bortset fra: Danmark, Tjekkiet, Slovakiet, Rusland: 2008, Australien, Italien, Irland, Sydafrika: 2006, Luxenborg: 2005</t>
  </si>
  <si>
    <t>Italien</t>
  </si>
  <si>
    <t>Schweiz</t>
  </si>
  <si>
    <t>Spanien</t>
  </si>
  <si>
    <t>Kina</t>
  </si>
  <si>
    <t>Sverige</t>
  </si>
  <si>
    <t>Norge</t>
  </si>
  <si>
    <t>Østrig</t>
  </si>
  <si>
    <t xml:space="preserve">Danmark </t>
  </si>
  <si>
    <t>Irland</t>
  </si>
  <si>
    <t>Sydkorea</t>
  </si>
  <si>
    <t>Rusland</t>
  </si>
  <si>
    <t>Brasilien</t>
  </si>
  <si>
    <t>Ungarn</t>
  </si>
  <si>
    <t>Indien</t>
  </si>
  <si>
    <t>Tyrkiet</t>
  </si>
  <si>
    <t>Polen</t>
  </si>
  <si>
    <t xml:space="preserve">Grækenland </t>
  </si>
  <si>
    <t>Island</t>
  </si>
  <si>
    <t xml:space="preserve">Australien </t>
  </si>
  <si>
    <t>Danmark</t>
  </si>
  <si>
    <t>Grækenland</t>
  </si>
  <si>
    <t>Tjekkiet</t>
  </si>
  <si>
    <t>Slovakiet</t>
  </si>
  <si>
    <t>Datakilde: Data fra den bibliometriske forskningsindikator okt. 2009</t>
  </si>
  <si>
    <t>TABEL 2.4.1. ANTAL PUBLIKATIONER FORDELT PÅ FAGLIGE OMRÅDER, 2008</t>
  </si>
  <si>
    <t>Datakilde: International Research Cooperation in the NordForskic Countries, NordForsk 2010</t>
  </si>
  <si>
    <t>Jordbrug og planter (herunder den forskning, der ligger til grund herfor)</t>
  </si>
  <si>
    <t>Husdyr, fx avl og opdræt og slagtning (herunder den forskning, der ligger til grund herfor)</t>
  </si>
  <si>
    <t>Fiskeri og akvakultur (herunder den forskning, der ligger til grund herfor)</t>
  </si>
  <si>
    <t>Andet (forskning i kæden fra jord/hav til bord, fx om landbrug, fiskeri, akvakultur, samfundsforhold m.v.)</t>
  </si>
  <si>
    <t>Kæden fra jord/hav til bord</t>
  </si>
  <si>
    <t>Andel af samlede FoU-årsværk</t>
  </si>
  <si>
    <t>OECD-standard</t>
  </si>
  <si>
    <t>Heraf lægemiddelforskning</t>
  </si>
  <si>
    <t>Lægemiddelforskning, andel</t>
  </si>
  <si>
    <t>Top-1000 over mest forskningsintensive virksomheder udenfor EU</t>
  </si>
  <si>
    <t>Område</t>
  </si>
  <si>
    <t>DK Publ gsnit per år 2005-2009</t>
  </si>
  <si>
    <t>DK-RSI for impact</t>
  </si>
  <si>
    <t>TR</t>
  </si>
  <si>
    <t>-</t>
  </si>
  <si>
    <t>Antal</t>
  </si>
  <si>
    <t>Andel</t>
  </si>
  <si>
    <t>i alt</t>
  </si>
  <si>
    <t>Miljø</t>
  </si>
  <si>
    <t>Rumfart</t>
  </si>
  <si>
    <t>Transport</t>
  </si>
  <si>
    <t>IKT</t>
  </si>
  <si>
    <t>Sundhed</t>
  </si>
  <si>
    <t>Sikkerhed</t>
  </si>
  <si>
    <t>Nano</t>
  </si>
  <si>
    <t>Energi</t>
  </si>
  <si>
    <t>Hum-Samf</t>
  </si>
  <si>
    <t>Fødevarer</t>
  </si>
  <si>
    <t>DK</t>
  </si>
  <si>
    <t>BE</t>
  </si>
  <si>
    <t>IS</t>
  </si>
  <si>
    <t>MT</t>
  </si>
  <si>
    <t>EE</t>
  </si>
  <si>
    <t>LV</t>
  </si>
  <si>
    <t>IE</t>
  </si>
  <si>
    <t>NL</t>
  </si>
  <si>
    <t>LT</t>
  </si>
  <si>
    <t>PL</t>
  </si>
  <si>
    <t>LU</t>
  </si>
  <si>
    <t>CH</t>
  </si>
  <si>
    <t>AT</t>
  </si>
  <si>
    <t>SK</t>
  </si>
  <si>
    <t>NO</t>
  </si>
  <si>
    <t>FI</t>
  </si>
  <si>
    <t>CZ</t>
  </si>
  <si>
    <t>BG</t>
  </si>
  <si>
    <t>SE</t>
  </si>
  <si>
    <t>FR</t>
  </si>
  <si>
    <t>CY</t>
  </si>
  <si>
    <t>IL</t>
  </si>
  <si>
    <t>SI</t>
  </si>
  <si>
    <t>UK</t>
  </si>
  <si>
    <t>DE</t>
  </si>
  <si>
    <t>HU</t>
  </si>
  <si>
    <t>PT</t>
  </si>
  <si>
    <t>RO</t>
  </si>
  <si>
    <t>ES</t>
  </si>
  <si>
    <t>IT</t>
  </si>
  <si>
    <t>EL</t>
  </si>
  <si>
    <t>Rummet</t>
  </si>
  <si>
    <t xml:space="preserve">Lande </t>
  </si>
  <si>
    <t>Antal KICs</t>
  </si>
  <si>
    <t>France</t>
  </si>
  <si>
    <t>Canada</t>
  </si>
  <si>
    <t>$ 12.864.080</t>
  </si>
  <si>
    <t>$ 11.481.455</t>
  </si>
  <si>
    <t>Austria</t>
  </si>
  <si>
    <t>$ 10.000.000</t>
  </si>
  <si>
    <t>Germany</t>
  </si>
  <si>
    <t>$ 3.381.300</t>
  </si>
  <si>
    <t>Sweden</t>
  </si>
  <si>
    <t>$ 2.994.000</t>
  </si>
  <si>
    <t>Switzerland</t>
  </si>
  <si>
    <t>$ 1.086.692</t>
  </si>
  <si>
    <t>Denmark</t>
  </si>
  <si>
    <t>$ 1.020.400</t>
  </si>
  <si>
    <t>United Kingdom</t>
  </si>
  <si>
    <t>$ 845.390</t>
  </si>
  <si>
    <t>Australia</t>
  </si>
  <si>
    <t>$ 212.500</t>
  </si>
  <si>
    <t>$ 150.000</t>
  </si>
  <si>
    <t>New Zealand</t>
  </si>
  <si>
    <t>$ 139.724</t>
  </si>
  <si>
    <t>Italy</t>
  </si>
  <si>
    <t>$ 37.632</t>
  </si>
  <si>
    <t>Belgium</t>
  </si>
  <si>
    <t>Czech Republic</t>
  </si>
  <si>
    <t>Finland</t>
  </si>
  <si>
    <t>Hungary</t>
  </si>
  <si>
    <t>Ireland</t>
  </si>
  <si>
    <t>Japan</t>
  </si>
  <si>
    <t>Mexico</t>
  </si>
  <si>
    <t>Netherlands</t>
  </si>
  <si>
    <t>Norway</t>
  </si>
  <si>
    <t>Poland</t>
  </si>
  <si>
    <t>Portugal</t>
  </si>
  <si>
    <t>Spain</t>
  </si>
  <si>
    <t>Turkey</t>
  </si>
  <si>
    <t>United States</t>
  </si>
  <si>
    <t>Virksomheder</t>
  </si>
  <si>
    <t>Udenlandske midler</t>
  </si>
  <si>
    <t xml:space="preserve">Sum af eksterne midler </t>
  </si>
  <si>
    <t>Private non-profit fonde og organisationer (PNP)</t>
  </si>
  <si>
    <t>Science, mathematics and computing</t>
  </si>
  <si>
    <t>Engineering, manufacturing and construction</t>
  </si>
  <si>
    <t>Estonia</t>
  </si>
  <si>
    <t>Slovenia</t>
  </si>
  <si>
    <t>Lithuania</t>
  </si>
  <si>
    <t>Croatia</t>
  </si>
  <si>
    <t>Latvia</t>
  </si>
  <si>
    <t>Slovakia</t>
  </si>
  <si>
    <t>Bulgaria</t>
  </si>
  <si>
    <t>Romania</t>
  </si>
  <si>
    <t>Macedonia</t>
  </si>
  <si>
    <t xml:space="preserve">Pædagogik </t>
  </si>
  <si>
    <t>Humaniora</t>
  </si>
  <si>
    <t>hum, samf og pæd i alt</t>
  </si>
  <si>
    <t>Teacher training and education science</t>
  </si>
  <si>
    <t>Humanities and arts</t>
  </si>
  <si>
    <t>Matematik</t>
  </si>
  <si>
    <t>Rumforskning</t>
  </si>
  <si>
    <t>Klinisk medicin</t>
  </si>
  <si>
    <t>Biologi og biokemi</t>
  </si>
  <si>
    <t>Fysik</t>
  </si>
  <si>
    <t>Kemi</t>
  </si>
  <si>
    <t>Neurovidenskab og adfærd</t>
  </si>
  <si>
    <t>Molekylærbiologi og genetik</t>
  </si>
  <si>
    <t>Immunologi</t>
  </si>
  <si>
    <t>Mikrobiologi</t>
  </si>
  <si>
    <t>Materialevidenskab</t>
  </si>
  <si>
    <t>Datalogi</t>
  </si>
  <si>
    <t>Geologi</t>
  </si>
  <si>
    <t>Miljø og økologi</t>
  </si>
  <si>
    <t>Økonomi og erhverv</t>
  </si>
  <si>
    <t>Multidisciplinær forskning</t>
  </si>
  <si>
    <t>Ingeniørvidenskab</t>
  </si>
  <si>
    <t>Jordbrugsvidenskab</t>
  </si>
  <si>
    <t>Samfundsvidenskab generelt</t>
  </si>
  <si>
    <t>Citationer per publikation</t>
  </si>
  <si>
    <t>Storbritannien</t>
  </si>
  <si>
    <t>Luxembourg</t>
  </si>
  <si>
    <t>Psykologi og psykiatri</t>
  </si>
  <si>
    <t>Succesrate, antal ansøgninger</t>
  </si>
  <si>
    <t>70 ud af 223</t>
  </si>
  <si>
    <t>13 ud af 21</t>
  </si>
  <si>
    <t>31 ud af 103</t>
  </si>
  <si>
    <t>65 ud af 150</t>
  </si>
  <si>
    <t>43 ud af 159</t>
  </si>
  <si>
    <t>96 ud af 381</t>
  </si>
  <si>
    <t>98 ud af 512</t>
  </si>
  <si>
    <t>26 ud af 198</t>
  </si>
  <si>
    <t>61 ud af 262</t>
  </si>
  <si>
    <t>13 ud af 55</t>
  </si>
  <si>
    <t>Miljø - herunder klimaændringer</t>
  </si>
  <si>
    <t>Transport - herunder luftfart</t>
  </si>
  <si>
    <t>Samfundsvidenskab og humaniora</t>
  </si>
  <si>
    <t>Informations- og kommunikationsteknologi</t>
  </si>
  <si>
    <t>Fødevarer, landbrug, fiskeri og bioteknologi</t>
  </si>
  <si>
    <t>Nanovidenskab og -teknologi</t>
  </si>
  <si>
    <t>Sundhedsvidenskab</t>
  </si>
  <si>
    <t>Udvalgte forslag (euro)</t>
  </si>
  <si>
    <t>Alle deltagerlande</t>
  </si>
  <si>
    <t>1. Vækst, arbejdspladser og konkurrenceevne i et vidensamfund</t>
  </si>
  <si>
    <t>2. Forening af økonomisk, sociale og miljømæssige mål</t>
  </si>
  <si>
    <t>3. Vigtige tendenser i samfundet og deres betydning</t>
  </si>
  <si>
    <t>4. Europa i verden</t>
  </si>
  <si>
    <t>5. Borger i Den Europæiske Union</t>
  </si>
  <si>
    <t>6. Samfundsøkonomiske og videnskabelige indikatorer</t>
  </si>
  <si>
    <t>7. Fremtidsstudier</t>
  </si>
  <si>
    <t>8. Strategiske aktiviteter</t>
  </si>
  <si>
    <t>Climate-KIC</t>
  </si>
  <si>
    <t>ICT Labs</t>
  </si>
  <si>
    <t>InnoEnergy</t>
  </si>
  <si>
    <t>London</t>
  </si>
  <si>
    <t xml:space="preserve">Berlin </t>
  </si>
  <si>
    <t>Berlin</t>
  </si>
  <si>
    <t>Eindhoven</t>
  </si>
  <si>
    <t>Paris</t>
  </si>
  <si>
    <t>Helsinki</t>
  </si>
  <si>
    <t xml:space="preserve">Randstad </t>
  </si>
  <si>
    <t>Zürich</t>
  </si>
  <si>
    <t>Stockholm</t>
  </si>
  <si>
    <t>EU-midler til danske deltagere (mio. euro)</t>
  </si>
  <si>
    <t>Dansk andel af alle EU-midler i FP7</t>
  </si>
  <si>
    <t>2008</t>
  </si>
  <si>
    <t>Basal medicin</t>
  </si>
  <si>
    <t>Odontologi</t>
  </si>
  <si>
    <t>Sundhedstjeneste</t>
  </si>
  <si>
    <t>Biler, cykler og andre transportmidler</t>
  </si>
  <si>
    <t>Anden industri</t>
  </si>
  <si>
    <t>Telemateriel</t>
  </si>
  <si>
    <t>Sten-, ler- og glasindustri</t>
  </si>
  <si>
    <t>Metal-, jern- og metalvareindustri</t>
  </si>
  <si>
    <t>Grafisk industri, træ- og papirindustri</t>
  </si>
  <si>
    <t>Kontormaskiner, edb-udstyr m.v.</t>
  </si>
  <si>
    <t>Gummi- og plastindustri</t>
  </si>
  <si>
    <t>Farmaceutiske råvarer og medicinalvareindustri</t>
  </si>
  <si>
    <t>Måleinstrumenter, optisk og fotografisk udstyr</t>
  </si>
  <si>
    <t>Medicinsk og kirurgisk udstyr</t>
  </si>
  <si>
    <t>Datakilde: Eurostat 2010 og Danmarks Statistik 2010</t>
  </si>
  <si>
    <t>VALGTE ÅR</t>
  </si>
  <si>
    <t xml:space="preserve">Industri total </t>
  </si>
  <si>
    <t>2003</t>
  </si>
  <si>
    <t>2004</t>
  </si>
  <si>
    <t>Lithauen</t>
  </si>
  <si>
    <t>Romænien</t>
  </si>
  <si>
    <t>Tabel 2.3.1. FOU-PERSONALE I DEN OFFENTLIGE SEKTOR OPGJORT I ÅRSVÆRK FORDELT PÅ VIDENSKABELIGE HOVEDOMRÅDER I INTERNATIONAL SAMMENLIGNING</t>
  </si>
  <si>
    <t xml:space="preserve">TABEL 3.3.1. SAMLEDE FOU-UDGIFTER OG FOU-ÅRSVÆRK I DANMARK, HERAF LÆGEMIDDELFORSKNING I 2008 OG 2009, MIO. KR.OG PCT.   </t>
  </si>
  <si>
    <t xml:space="preserve">*** Godt en fjerdedel af de udenlandske midler er offentlige udenlandske midler mens de resterende tre fjerdedele er fra udenlandske virksomheder </t>
  </si>
  <si>
    <t>Årsværk i alt</t>
  </si>
  <si>
    <t>Kilde: OECD og Danmarks Statistik 2010</t>
  </si>
  <si>
    <t>Note: For Island og Irland summerer data ikke til 100 pct., da der er ufordelte årsværk i totalen.</t>
  </si>
  <si>
    <t>Note: Data for Japan er i kilden slået sammen for humaniora og samfundsvidenskab med værdien 23,7 pct.</t>
  </si>
  <si>
    <t>England</t>
  </si>
  <si>
    <t>Kilde: Eurostat 2010 og Danmark Statistik 2010</t>
  </si>
  <si>
    <t>Note: Alle data er fra 2007, bortset fra Danmark, Tjekkiet samt Slovakiet (2008) og Irland, Grækeland og Italien (2005)</t>
  </si>
  <si>
    <t>Datakilde: Thomson Reuters, National Science Indicators (NSI), Standard version 2009</t>
  </si>
  <si>
    <t>FIGUR 2.4.2. DANSK PUBLICERING I INTERNATIONAL SAMMENLIGNING, 2005-2009</t>
  </si>
  <si>
    <t>Medicinsk bioteknologi</t>
  </si>
  <si>
    <t>Klimaforskning</t>
  </si>
  <si>
    <t>Energiforskning</t>
  </si>
  <si>
    <t>Miljøforskning</t>
  </si>
  <si>
    <t>Fødevareforskning</t>
  </si>
  <si>
    <t>Kræftforskning</t>
  </si>
  <si>
    <t>Integrationsforskning</t>
  </si>
  <si>
    <t>Demokratiforskning</t>
  </si>
  <si>
    <t>Velfærdsforskning</t>
  </si>
  <si>
    <t>Kønsforskning</t>
  </si>
  <si>
    <t>Forskning i globalisering</t>
  </si>
  <si>
    <t>Forskning i oplevelsesøkonomi</t>
  </si>
  <si>
    <t>Industri</t>
  </si>
  <si>
    <t>Handel</t>
  </si>
  <si>
    <t>Finansiering og forsikring</t>
  </si>
  <si>
    <t>Øvrige brancher</t>
  </si>
  <si>
    <t>Videnservice</t>
  </si>
  <si>
    <t>Anden videnservice</t>
  </si>
  <si>
    <t>Øvrige</t>
  </si>
  <si>
    <t>Nærings- og nydelsesmiddelindustri</t>
  </si>
  <si>
    <t>Grafisk industri, træ-, papirindustri</t>
  </si>
  <si>
    <t>Farmaceutiske råvarer, medicinalvareindustri</t>
  </si>
  <si>
    <t>Plast- og gummiindustri</t>
  </si>
  <si>
    <t>Glas og keramisk industri, betonindustri, teglværker</t>
  </si>
  <si>
    <t>Fremstilling af metal, jern- og metalvareindustri</t>
  </si>
  <si>
    <t>Fremst. af kontormaskiner, edb-udstyr mv.</t>
  </si>
  <si>
    <t>Fremstilling af telemateriel</t>
  </si>
  <si>
    <t>Fremst. af måleinstrumenter, optisk og fotografisk udstyr</t>
  </si>
  <si>
    <t>Fremstilling af medicinsk og kirurgisk udstyr</t>
  </si>
  <si>
    <t>Fremstilling af biler, cykler, andre transportmidler</t>
  </si>
  <si>
    <t>Industri i øvrigt</t>
  </si>
  <si>
    <t>Fremstilling af maskiner</t>
  </si>
  <si>
    <t>Kemisk industri</t>
  </si>
  <si>
    <t>Branche</t>
  </si>
  <si>
    <t>Softwareudvikling og -konsulentvirksomhed</t>
  </si>
  <si>
    <t>Databehandling</t>
  </si>
  <si>
    <t>Teknisk rådgivning</t>
  </si>
  <si>
    <t>Rådgivende ingeniørvirksomhed</t>
  </si>
  <si>
    <t>Forskning og udvikling</t>
  </si>
  <si>
    <t>Teknisk afprøvning og analyse</t>
  </si>
  <si>
    <t>Personer</t>
  </si>
  <si>
    <t>Årsværk</t>
  </si>
  <si>
    <t xml:space="preserve">  Romania</t>
  </si>
  <si>
    <t>Slovak Republic</t>
  </si>
  <si>
    <t xml:space="preserve">  Russian Federation</t>
  </si>
  <si>
    <t xml:space="preserve">  Slovenia</t>
  </si>
  <si>
    <t>Samfundsvidenskab</t>
  </si>
  <si>
    <t>Naturvidenskab og teknik</t>
  </si>
  <si>
    <t>Biovidenskab</t>
  </si>
  <si>
    <t>Teknisk videnskab</t>
  </si>
  <si>
    <t>Naturvidenskab</t>
  </si>
  <si>
    <t>Land/region</t>
  </si>
  <si>
    <t>1984-88</t>
  </si>
  <si>
    <t>1994-98</t>
  </si>
  <si>
    <t>2004-08</t>
  </si>
  <si>
    <t> 48%</t>
  </si>
  <si>
    <t> 66%</t>
  </si>
  <si>
    <t> 80%</t>
  </si>
  <si>
    <t> 38%</t>
  </si>
  <si>
    <t> 52%</t>
  </si>
  <si>
    <t> 68%</t>
  </si>
  <si>
    <t> 35%</t>
  </si>
  <si>
    <t>Baltikum</t>
  </si>
  <si>
    <t> 49%</t>
  </si>
  <si>
    <t> 60%</t>
  </si>
  <si>
    <t> 30%</t>
  </si>
  <si>
    <t> 46%</t>
  </si>
  <si>
    <t> 55%</t>
  </si>
  <si>
    <t> 28%</t>
  </si>
  <si>
    <t> 45%</t>
  </si>
  <si>
    <t> 27%</t>
  </si>
  <si>
    <t> 42%</t>
  </si>
  <si>
    <t> 26%</t>
  </si>
  <si>
    <t> 25%</t>
  </si>
  <si>
    <t> 41%</t>
  </si>
  <si>
    <t> 51%</t>
  </si>
  <si>
    <t> 24%</t>
  </si>
  <si>
    <t> 39%</t>
  </si>
  <si>
    <t> 50%</t>
  </si>
  <si>
    <t> 23%</t>
  </si>
  <si>
    <t> 22%</t>
  </si>
  <si>
    <t> 37%</t>
  </si>
  <si>
    <t> 36%</t>
  </si>
  <si>
    <t>Ukraine</t>
  </si>
  <si>
    <t> 47%</t>
  </si>
  <si>
    <t> 20%</t>
  </si>
  <si>
    <t> 34%</t>
  </si>
  <si>
    <t xml:space="preserve">Note: Det bemærkes, at tallene i den tilsvarende figur i Forskningsbaromenter 2009 er korrekte for perioden 1981-2008, men at den angivne tidsperiode 2008 var forkert. </t>
  </si>
  <si>
    <t>Sydafrika</t>
  </si>
  <si>
    <t>Argentina</t>
  </si>
  <si>
    <t> 44%</t>
  </si>
  <si>
    <t> 19%</t>
  </si>
  <si>
    <t> 32%</t>
  </si>
  <si>
    <t> 31%</t>
  </si>
  <si>
    <t> 43%</t>
  </si>
  <si>
    <t> 18%</t>
  </si>
  <si>
    <t> 17%</t>
  </si>
  <si>
    <t> 29%</t>
  </si>
  <si>
    <t> 16%</t>
  </si>
  <si>
    <t> 15%</t>
  </si>
  <si>
    <t> 14%</t>
  </si>
  <si>
    <t> 13%</t>
  </si>
  <si>
    <t>Rusland/USSR</t>
  </si>
  <si>
    <t> 11%</t>
  </si>
  <si>
    <t>   8%</t>
  </si>
  <si>
    <t>   7%</t>
  </si>
  <si>
    <t>   3%</t>
  </si>
  <si>
    <t>   0%</t>
  </si>
  <si>
    <t>Rumænien</t>
  </si>
  <si>
    <t>Slovenien</t>
  </si>
  <si>
    <t>Estland</t>
  </si>
  <si>
    <t>Litauen</t>
  </si>
  <si>
    <t>Kroatien</t>
  </si>
  <si>
    <t>Letland</t>
  </si>
  <si>
    <t>Bulgarien</t>
  </si>
  <si>
    <t>Danmark*</t>
  </si>
  <si>
    <t>Datakilde: Udtræk fra EU-kommissionens E-CORDA database per 1. maj 2010 omfattende alle ansøgninger fra FP7s start i 2007 og frem</t>
  </si>
  <si>
    <t>Støtteberettigede forslag (euro)</t>
  </si>
  <si>
    <t>Danmarks placering - antal ansøgninger</t>
  </si>
  <si>
    <t>NSF active awards, beløb i dollars</t>
  </si>
  <si>
    <t>$ 1.911</t>
  </si>
  <si>
    <t>$119.012.259</t>
  </si>
  <si>
    <t>Antal lande i top-100</t>
  </si>
  <si>
    <t>*Danske Universiteter: Københavns Uni. (alle årene) og Aarhus Uni. (2008-2009)</t>
  </si>
  <si>
    <t>*Israel og Rusland er inkluderet i Asien og ikke i Europa</t>
  </si>
  <si>
    <t>Academic Ranking of World Universities (ARWU)</t>
  </si>
  <si>
    <t>Antal publikationer</t>
  </si>
  <si>
    <t>Publikationer per mio. indbyggere</t>
  </si>
  <si>
    <t>Succesrate procent</t>
  </si>
  <si>
    <t>Danmarks placering - ansøgt og bevilget beløb</t>
  </si>
  <si>
    <t>Andel af samlede tilskud til Danmark</t>
  </si>
  <si>
    <t>Karlsruhe</t>
  </si>
  <si>
    <t>Grenoble</t>
  </si>
  <si>
    <t>Barcelona</t>
  </si>
  <si>
    <t>Krakow</t>
  </si>
  <si>
    <t>Eindhoven/Leuven</t>
  </si>
  <si>
    <t>Datakilde: National Science Foundation http://nsf.gov/awardsearch/index.jsp</t>
  </si>
  <si>
    <t xml:space="preserve"> -</t>
  </si>
  <si>
    <t>Malta</t>
  </si>
  <si>
    <t>Humaniora inkl. pædagogik</t>
  </si>
  <si>
    <t>Kina inkl. Hong Kong</t>
  </si>
  <si>
    <t>heraf universiteter i USA og Storbritannien</t>
  </si>
  <si>
    <t>heraf universiteter i engelsktalende lande (USA, Storbritannien, Australien, Canada, Singapore, Irland, New Zealand &amp; Indien)</t>
  </si>
  <si>
    <t>heraf universiteter i BRIC-lande</t>
  </si>
  <si>
    <t>heraf universiteter i Asien, Australien og New Zealand*</t>
  </si>
  <si>
    <t>*Israel og Rusland er inkluderet i Asien  og ikke i Europa</t>
  </si>
  <si>
    <t>Antal citationer</t>
  </si>
  <si>
    <t>Indgåede licens-, salgs- og optionsaftaler</t>
  </si>
  <si>
    <t>Indgivne patentansøgninger</t>
  </si>
  <si>
    <t>Nyetablerede spinout-virksomheder</t>
  </si>
  <si>
    <t>EU1</t>
  </si>
  <si>
    <t>EU2</t>
  </si>
  <si>
    <t>EU3</t>
  </si>
  <si>
    <t>EU4</t>
  </si>
  <si>
    <t>EU5</t>
  </si>
  <si>
    <t>EU6</t>
  </si>
  <si>
    <t>8a</t>
  </si>
  <si>
    <t>Mio. kr.</t>
  </si>
  <si>
    <t>Strategiområde</t>
  </si>
  <si>
    <t>FIGUR 2.2.7. PRIVATE FOU-UDGIFTER FORDELT PÅ INDUSTRIBRANCHER I INTERNATIONAL SAMMENLIGNING 2008</t>
  </si>
  <si>
    <t xml:space="preserve">FIGUR 2.3.2. OFFENTLIGE FOU-ÅRSVÆRK FORDELT PÅ SUNDHEDSVIDENSKABELIGE FAG, 2008 </t>
  </si>
  <si>
    <t>FIGUR 2.4.1. DANSKE VIDENSKABELIGE PUBLIKATIONER FORDELT PÅ FELTER, ANTAL I GENNEMSNIT PER ÅR,  2005-2009</t>
  </si>
  <si>
    <t>FIGUR 3.2.1. FOU-ÅRSVÆRK INDEN FOR OFFENTLIG FØDEVAREFORSKNING FORDELT PÅ VIDENSKABELIGE HOVEDOMRÅDER, I PCT., 2008</t>
  </si>
  <si>
    <t>FIGUR 3.2.2. FOU-ÅRSVÆRK I DEN OFFENTLIGE SEKTOR INDEN FOR FØDEVAREFORSKNING FORDELT PÅ FASER I KÆDEN FRA JORD/HAV TIL BORD, ANTAL FOU-ÅRSVÆRK, 2008</t>
  </si>
  <si>
    <t>FIGUR 3.2.3. FOU-ÅRSVÆRK UDFØRT INDEN FOR PRIVAT FØDEVAREFORSKNING FORDELT PÅ BRANCHER, I PCT., 2007</t>
  </si>
  <si>
    <t>FIGUR 3.2.4 FORSKNINGSPROFILEN FOR DE TRE UNIVERSITETER MED FLEST PUBLIKATIONER PÅ FØDEVAREOMRÅDET, 2004-2008</t>
  </si>
  <si>
    <t>FIGUR 3.2.5 DEN DANSKE CITATIONSPROFIL FOR FØDEVAREFORSKNING FOR PERIODEN, 2004-2008</t>
  </si>
  <si>
    <t xml:space="preserve">FIGUR 3.3.3. FORDELING AF PUBLIKATIONER INDEN FOR LÆGEMIDDELFORSKNING PÅ FASER, OPGJORT FOR HHV. DANMARK OG OECD, I PCT., 2008 </t>
  </si>
  <si>
    <t>TABEL 3.3.2. DE 1000 MEST FORSKNINGSINTENSIVE VIRKSOMHEDER HHV. I OG UDEN FOR EU OPDELT PÅ LAND OG SEKTOR, ANTAL VIRKSOMHEDER I UDVALGTE LANDE (HOVEDKONTORSPLACERING)</t>
  </si>
  <si>
    <t>Cypern</t>
  </si>
  <si>
    <t>8b</t>
  </si>
  <si>
    <t>10a</t>
  </si>
  <si>
    <t>10b</t>
  </si>
  <si>
    <t>Succesrater er alene udregnet for lande, som figurerer med mindst 5 ansøgninger per område. To lande (Island og Malta) indgår derfor ikke under temaet 'rummet'</t>
  </si>
  <si>
    <t>Datakilde: EUROSTAT, Graduates in ISCED 3 to 6 by field of education and sex. http://epp.eurostat.ec.europa.eu/portal/page/portal/education/data/database</t>
  </si>
  <si>
    <t xml:space="preserve">I alt </t>
  </si>
  <si>
    <t>I alt</t>
  </si>
  <si>
    <t>Hum.-Samf.</t>
  </si>
  <si>
    <t>USA1</t>
  </si>
  <si>
    <t>USA2</t>
  </si>
  <si>
    <t>Datakilde: National Institutes of Health http://report.nih.gov/award/organizations.cfm?ot=&amp;fy=2009&amp;state=Foreign&amp;ic=&amp;fm=&amp;orgid=&amp;view=data</t>
  </si>
  <si>
    <t>Monografier</t>
  </si>
  <si>
    <t>Artikler i tidsskrift niveau 1</t>
  </si>
  <si>
    <t>Artikler i tidsskrift niveau 2</t>
  </si>
  <si>
    <t>Bidrag til antologi</t>
  </si>
  <si>
    <t>Ph.d.-afhandlinger</t>
  </si>
  <si>
    <t>Doktor-afhandlinger</t>
  </si>
  <si>
    <t>Patenter</t>
  </si>
  <si>
    <t>SUND</t>
  </si>
  <si>
    <t>NAT/TEK</t>
  </si>
  <si>
    <t>HUM</t>
  </si>
  <si>
    <t>SAM</t>
  </si>
  <si>
    <t>Jordbrugs- og veterinærvidenskab</t>
  </si>
  <si>
    <t>Chile</t>
  </si>
  <si>
    <t>Costa Rica</t>
  </si>
  <si>
    <t xml:space="preserve">Succesrate procent </t>
  </si>
  <si>
    <t>Datakilde: European Institute of Technology - eit.europa.eu</t>
  </si>
  <si>
    <t>Nederlandene/Belgien</t>
  </si>
  <si>
    <t>heraf universiteter i Europa*</t>
  </si>
  <si>
    <t>1.2.1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</si>
  <si>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</si>
  <si>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</si>
  <si>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</si>
  <si>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</si>
  <si>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</si>
  <si>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</si>
  <si>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</si>
  <si>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</si>
  <si>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</si>
  <si>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1.3.1</t>
  </si>
  <si>
    <t>1.3.2</t>
  </si>
  <si>
    <t>Datakilde: Danmarks Statistik</t>
  </si>
  <si>
    <t>2007</t>
  </si>
  <si>
    <t>2006</t>
  </si>
  <si>
    <t>2005</t>
  </si>
  <si>
    <t>Korea</t>
  </si>
  <si>
    <t>Datakilde: Forsknings- og Innovationsstyrelsen kommercialiseringsstatistik samt nationale statistikker og OECD</t>
  </si>
  <si>
    <t>Antal indleverede patentansøgninger, 2009</t>
  </si>
  <si>
    <t>Farmaci, farmakologi, medicinal kemi</t>
  </si>
  <si>
    <t>Samfundsmedicin og folkesundhed</t>
  </si>
  <si>
    <t>Øvrig sundhedsvidenskab</t>
  </si>
  <si>
    <t>Virksomheder*</t>
  </si>
  <si>
    <t>Offentlige institutioner</t>
  </si>
  <si>
    <t xml:space="preserve">   Erhvervslivet</t>
  </si>
  <si>
    <t xml:space="preserve">   Offentlige midler**</t>
  </si>
  <si>
    <t xml:space="preserve">   Udlandet ***</t>
  </si>
  <si>
    <t>Erhvervslivets andel</t>
  </si>
  <si>
    <t>Offentlige andel **</t>
  </si>
  <si>
    <t>Udenlandets andel ***</t>
  </si>
  <si>
    <t xml:space="preserve">i alt </t>
  </si>
  <si>
    <t xml:space="preserve">* inkl. GTS-institutterne </t>
  </si>
  <si>
    <t xml:space="preserve">** midler fra staten (10.103 millioner), regionerne og kommunerne (739 millioner) samt midler fra private non-profit organisationer, foreninger og fonde (1.547 millioner) </t>
  </si>
  <si>
    <t>Kilde: Søgning foretaget i Web of Science per 11. maj 2010</t>
  </si>
  <si>
    <t>Kilde: http://eduniversal.net/pressroom</t>
  </si>
  <si>
    <t>Kilde: The Tilburg University Top 100 World Economic School Research ranking based on research contribution 2004-2008 (all journals)</t>
  </si>
  <si>
    <t>Omkostninger (mio. kr)</t>
  </si>
  <si>
    <t>Pleje og omsorg</t>
  </si>
  <si>
    <t>Biotekn. forskning</t>
  </si>
  <si>
    <t>Nanotekn. forskning</t>
  </si>
  <si>
    <t>It-forskning</t>
  </si>
  <si>
    <t>Forskn. i forebyggelse og sundhedsfremme</t>
  </si>
  <si>
    <t>Forskn. i fødevaresikkerhed</t>
  </si>
  <si>
    <t>Kemisk industri i øvrigt</t>
  </si>
  <si>
    <t>Maskinindustri i øvrigt</t>
  </si>
  <si>
    <t>Fremstilling af motorer og motordele</t>
  </si>
  <si>
    <t>Fremstilling af andre maskiner t. generelle formål</t>
  </si>
  <si>
    <t>Fremstilling af land- og skovbrugsmaskiner</t>
  </si>
  <si>
    <t>Fremstilling af maskiner til nærings- og nydelsesmiddelindustri</t>
  </si>
  <si>
    <t>Personale i alt</t>
  </si>
  <si>
    <t>Kilde: Danmarks Statistik 2010</t>
  </si>
  <si>
    <t>Fag</t>
  </si>
  <si>
    <t>FoU-årsværk</t>
  </si>
  <si>
    <t>Kilde: Danmarks Statistik</t>
  </si>
  <si>
    <t>Teknisk-videnskab</t>
  </si>
  <si>
    <t>TABEL 1.5.12. KOMMERCIALISERING AF FORSKNINGSRESULTATER FRA OFFENTLIGE FORSKNINGSINSTITUTIONER I 2008 - NYETABLEREDE SPINOUTVIRKSOMHEDER</t>
  </si>
  <si>
    <t>TABEL 2.2.1. OFFENTLIGE FOU-UDGIFTER FORDELT PÅ VIDENSKABELIGE HOVEDOMRÅDER I INTERNATIONAL SAMMENLIGNING</t>
  </si>
  <si>
    <t>FIGUR 2.3.3. FOU-PERSONALE OG ÅRSVÆRK I DEN PRIVATE SEKTOR, FORDELT PÅ BRANCHER, 2008</t>
  </si>
  <si>
    <t>FIGUR 2.3.4. FOU-PERSONALE OG ÅRSVÆRK I DEN PRIVATE SEKTOR, FORDELT PÅ INDUSTRIER, 2008</t>
  </si>
  <si>
    <t>FIGUR 2.3.3. FOU-PERSONALE OG ÅRSVÆRK I DEN PRIVATE SEKTOR FORDELT PÅ BRANCHER, 2008</t>
  </si>
  <si>
    <t>FIGUR 2.4.3. DANSKE CITATIONER PER PUBLIKATION I INTERNATIONAL SAMMENLIGNING, 2005-2009</t>
  </si>
  <si>
    <t>TABEL 3.2.1. FOU-ÅRSVÆRK INDEN FOR OFFENTLIG FØDEVAREFORSKNING FORDELT PÅ TEMATISKE FORSKNINGSOMRÅDER, 2008</t>
  </si>
  <si>
    <t>FIGUR 3.2.3. FOU-ÅRSVÆRK UDFØRT INDEN FOR PRIVAT FØDEVAREFORSKNING I 2007 FORDELT PÅ BRANCHER, I PCT.</t>
  </si>
  <si>
    <t xml:space="preserve">FIGUR 3.3.3. FORDELING AF PUBLIKATIONER INDEN FOR LÆGEMIDDELFORSKNING PÅ FASER, OPGJORT FOR HHV. DANMARK OG OECD, 2008, I PCT. </t>
  </si>
  <si>
    <t>TABEL 1.2.2. EU'S 7. RAMMEPROGRAM, SÆRPROGRAMMET "COOPERATION", SUCCESRATE OPGJORT PÅ ANTAL ANSØGNINGER PER LAND *</t>
  </si>
  <si>
    <t>TABEL 1.2.3. EU'S 7. RAMMEPROGRAM, SÆRPROGRAMMET "COOPERATION", SUCCESRATE OPGJORT PÅ BELØB PER LAND</t>
  </si>
  <si>
    <t>FIGUR 1.2.3. ANDEL AF DEN NATUR-, TEKNISK-, SUNDHEDS- SAMT JORDBRUGS- OG VETERINÆRVIDENSKABELIGE  UNIVERSITETSFORSKNING, SOM ER FINANSIERET AF EKSTERNE MIDLER FRA HHV. VIRKSOMHEDER, UDLANDET SAMT AF NON-PROFIT FONDE OG ORGANISATIONER. 2008 ELLER NYESTE ÅR</t>
  </si>
  <si>
    <t>TABEL 1.5.11. KOMMERCIALISERING AF FORSKNINGSRESULTATER FRA OFFENTLIGE FORSKNINGSINSTITUTIONER I 2008 - INDGIVNE PATENTANSØGNINGER</t>
  </si>
  <si>
    <t>NIH awards, beløb i dollars</t>
  </si>
  <si>
    <t>NIH awards, beløb per 1000 indbyggere</t>
  </si>
  <si>
    <t>TABEL 1.2.6. EUROPEAN INSTITUTE OF TECHNOLOGY, BEVILGEDE KNOWLEDGE AND INNOVATION COMMUNITIES (KICS) PER LAND OG REGION</t>
  </si>
  <si>
    <t>TABEL 1.2.7. NATIONAL INSTITUTES OF HEALTH, USA, "EXTRAMURAL AWARDS BY STATE AND FOREIGN SITE", I DOLLARS, OPGJORT FOR OECD-, EU- OG BRIC-LANDE, 2009 (FORELØBIGE 2009-TAL)</t>
  </si>
  <si>
    <t xml:space="preserve">TABEL 1.2.8. NATIONAL SCIENCE FOUNDATION, USA, "ACTIVE AWARDS" OPGJORT PÅ MODTAGERE I OECD-, EU- OG BRIC-LANDE (EKSKLUSIV USA), 2009 </t>
  </si>
  <si>
    <t xml:space="preserve">TABEL 1.3.1. TILDELTE PH.D.-GRADER (ISCED 6), 2007 </t>
  </si>
  <si>
    <t xml:space="preserve">TABEL 1.3.4. ERC-STIPENDIEMODTAGERE, STARTING OG ADVANCED GRANTS, ANTAL OG PCT., 2007-2009 </t>
  </si>
  <si>
    <t>FIGUR 1.3.1. ERC-STIPENDIATER OPDELT PÅ VÆRTSLAND OG VIDENSKABELIGT DOMÆNE, I PCT., 2007-2009</t>
  </si>
  <si>
    <t>TABEL 1.4.4. VERDENS 100 BEDSTE UNIVERSITETER FORDELT PÅ LANDE I HENHOLD TIL CROWN INDICATORS, CENTER FOR SCIENCE AND TECHNOLOGY STUDIES, LEIDEN UNIVERSITY, 2003-2008</t>
  </si>
  <si>
    <t xml:space="preserve">FIGUR 2.2.1. OFFENTLIGE FOU-UDGIFTER FORDELT PÅ VIDENSKABELIGE HOVEDOMRÅDER, I MIO. KR., 2008 </t>
  </si>
  <si>
    <t>TABEL 2.2.1. OFFENTLIGE FOU-UDGIFTER FORDELT PÅ VIDENSKABELIGE HOVEDOMRÅDER I INTERNATIONAL SAMMENLIGNING, I PCT.</t>
  </si>
  <si>
    <t>FIGUR 2.2.2. OFFENTLIGE FOU-UDGIFTER FORDELT PÅ SUNDHEDSVIDENSKABELIGE FAG, I MIO. KR., 2008</t>
  </si>
  <si>
    <t>FIGUR 2.2.3. OFFENTLIGE FOU-UDGIFTER FOR UDVALGTE STRATEGIOMRÅDER, I MIO. KR., 2008</t>
  </si>
  <si>
    <t xml:space="preserve">FIGUR 2.2.4. PRIVATE FOU-UDGIFTER FORDELT PÅ BRANCHER, I MIO. KR., 2008 </t>
  </si>
  <si>
    <t>FIGUR 2.2.5. PRIVATE FOU-UDGIFTER, FORDELT PÅ INDUSTRIER, I MIO. KR., 2008</t>
  </si>
  <si>
    <t xml:space="preserve">FIGUR 2.2.6. PRIVATE FOU-UDGIFTER FORDELT PÅ VIDENSERVICE, I MIO. KR., 2008 </t>
  </si>
  <si>
    <t>FIGUR 2.2.7. PRIVATE FOU-UDGIFTER FORDELT PÅ INDUSTRIBRANCHER I INTERNATIONAL SAMMENLIGNING, 2008</t>
  </si>
  <si>
    <t>Kilde: Patent- og Varemærkestyrelsen, udtræk 2010</t>
  </si>
  <si>
    <t>antal</t>
  </si>
  <si>
    <t>1.5.3.B</t>
  </si>
  <si>
    <t>1.5.3.C</t>
  </si>
  <si>
    <t>1.5.3.D</t>
  </si>
  <si>
    <t>1.5.3.E</t>
  </si>
  <si>
    <t>1.4.1.A</t>
  </si>
  <si>
    <t>1.4.2</t>
  </si>
  <si>
    <t>1.4.3</t>
  </si>
  <si>
    <t>1.4.4</t>
  </si>
  <si>
    <t>1.4.5</t>
  </si>
  <si>
    <t>1.5.1</t>
  </si>
  <si>
    <t>1.5.2</t>
  </si>
  <si>
    <t>1.5.3.F</t>
  </si>
  <si>
    <t>1.5.4</t>
  </si>
  <si>
    <t>1.5.5</t>
  </si>
  <si>
    <t>1.4.1.B</t>
  </si>
  <si>
    <t>heraf universiteter Europa*</t>
  </si>
  <si>
    <t>heraf universiteter i Europa</t>
  </si>
  <si>
    <t>heraf universiteter i Asien, Australien og New Zealand</t>
  </si>
  <si>
    <t>1.3.3.A</t>
  </si>
  <si>
    <t>13.3.B</t>
  </si>
  <si>
    <t>Københavns Universitet</t>
  </si>
  <si>
    <t>Aarhus Universitet</t>
  </si>
  <si>
    <t>Danmarks Tekniske Universitet</t>
  </si>
  <si>
    <t>Syddansk Universitet</t>
  </si>
  <si>
    <t>102-151</t>
  </si>
  <si>
    <t>201-250</t>
  </si>
  <si>
    <t>251-300</t>
  </si>
  <si>
    <t>101-152</t>
  </si>
  <si>
    <t>153-201</t>
  </si>
  <si>
    <t>202-301</t>
  </si>
  <si>
    <t>153-202</t>
  </si>
  <si>
    <t>203-300</t>
  </si>
  <si>
    <t>102-150</t>
  </si>
  <si>
    <t>151-200</t>
  </si>
  <si>
    <t>201-300</t>
  </si>
  <si>
    <t>151-202</t>
  </si>
  <si>
    <t>203-304</t>
  </si>
  <si>
    <t>152-200</t>
  </si>
  <si>
    <t>303-401</t>
  </si>
  <si>
    <t>Danske universiteters placering i Academic Ranking of World Universities (ARWU) 2003-2010</t>
  </si>
  <si>
    <t>og Humaniora</t>
  </si>
  <si>
    <t xml:space="preserve">Samfundsvidenskab </t>
  </si>
  <si>
    <t>og Teknik</t>
  </si>
  <si>
    <t xml:space="preserve">Naturvidenskab </t>
  </si>
  <si>
    <t>Alle fagområder</t>
  </si>
  <si>
    <t>Datakilde: Lister over bevillingsmodtagere trukket fra erc.europa.eu</t>
  </si>
  <si>
    <r>
      <t xml:space="preserve">TABEL 1.2.3. EU'S 7. RAMMEPROGRAM, SÆRPROGRAMMET "COOPERATION", SUCCESRATE OPGJORT PÅ </t>
    </r>
    <r>
      <rPr>
        <b/>
        <u val="single"/>
        <sz val="12"/>
        <rFont val="Arial Narrow"/>
        <family val="2"/>
      </rPr>
      <t>BELØB</t>
    </r>
    <r>
      <rPr>
        <b/>
        <sz val="12"/>
        <rFont val="Arial Narrow"/>
        <family val="2"/>
      </rPr>
      <t xml:space="preserve"> PER LAND</t>
    </r>
  </si>
  <si>
    <t>TABEL 1.2.4. EU'S 7. RAMMEPROGRAM, SÆRPROGRAMMET "COOPERATION", SUCCESRATE OPGJORT PÅ ANTAL ANSØGNINGER PER LAND, TAL FOR DANMARKS PLACERING</t>
  </si>
  <si>
    <r>
      <t xml:space="preserve">TABEL 1.2.2. EU'S 7. RAMMEPROGRAM, SÆRPROGRAMMET "COOPERATION", SUCCESRATE OPGJORT PÅ </t>
    </r>
    <r>
      <rPr>
        <b/>
        <u val="single"/>
        <sz val="12"/>
        <rFont val="Arial Narrow"/>
        <family val="2"/>
      </rPr>
      <t>ANTAL ANSØGNINGER</t>
    </r>
    <r>
      <rPr>
        <b/>
        <sz val="12"/>
        <rFont val="Arial Narrow"/>
        <family val="2"/>
      </rPr>
      <t xml:space="preserve"> PER LAND *</t>
    </r>
  </si>
  <si>
    <t>Ark</t>
  </si>
  <si>
    <t>Antal og procent</t>
  </si>
  <si>
    <t>Hovedområde</t>
  </si>
  <si>
    <t>Note: Alle landes opgørelser er fra 2007, med undtagelse af: Danmark: 2008, Australien: 2006, Tjekkiet: 2008, Island: 2005, Irland: 2006, Italien: 2006 og Slovakiet: 2008</t>
  </si>
  <si>
    <t>Områder</t>
  </si>
  <si>
    <t>Dansk specialiseringsindeks</t>
  </si>
  <si>
    <t>Industri, råstofudvinding og forsyningsvirksomhed</t>
  </si>
  <si>
    <t>Handel og transport mv.</t>
  </si>
  <si>
    <t>TABEL 3.3.2. DE 1000 MEST FORSKNINGSINTENSIVE VIRKSOMHEDER HHV. I OG UDEN FOR EU OPDELT PÅ LAND OG SEKTOR. ANTAL VIRKSOMHEDER I UDVALGTE LANDE (HOVEDKONTORSPLACERING)</t>
  </si>
  <si>
    <t xml:space="preserve">Kilde: EU-kommissionens R&amp;D Investment Scoreboard, november 2009. Data for 2008 </t>
  </si>
  <si>
    <t>FIGUR 1.3.1. ERC-STIPENDIATER OPDELT PÅ VÆRTSLAND OG VIDENSKABELIGT DOMÆNE 2007-2009. PROCENT</t>
  </si>
  <si>
    <t>BE (n=33)</t>
  </si>
  <si>
    <t>IT (n=75)</t>
  </si>
  <si>
    <t>NL (n=80)</t>
  </si>
  <si>
    <t>EL (n=10)</t>
  </si>
  <si>
    <t>DK (n=18)</t>
  </si>
  <si>
    <t>IL (n=62)</t>
  </si>
  <si>
    <t>UK (n=209)</t>
  </si>
  <si>
    <t>HU (n=11)</t>
  </si>
  <si>
    <t>AT (n=24)</t>
  </si>
  <si>
    <t>FI (n=21)</t>
  </si>
  <si>
    <t>FR (n=135)</t>
  </si>
  <si>
    <t>DE (n=113)</t>
  </si>
  <si>
    <t>SE (n=43)</t>
  </si>
  <si>
    <t>ES (n=63)</t>
  </si>
  <si>
    <t>CH (n=82)</t>
  </si>
  <si>
    <t>Antal artikler</t>
  </si>
  <si>
    <t xml:space="preserve">TABEL 1.5.5. ARTIKLER I NEW ENGLAND </t>
  </si>
  <si>
    <t>JOURNAL OF MEDICINE, 2009</t>
  </si>
  <si>
    <t xml:space="preserve">TABEL 1.5.7. ARTIKLER PUBLICERET I PSYCHOLOGICAL BULLETIN, </t>
  </si>
  <si>
    <t xml:space="preserve">PSYCHOLOGICAL REVIEW, JOURNAL OF PERSONALITY AND SOCIAL </t>
  </si>
  <si>
    <t xml:space="preserve">PSYCHOLOGY, PSYCHOLOGICAL SCIENCE, JOURNAL OF </t>
  </si>
  <si>
    <t xml:space="preserve">EXPERIMENTAL PSYCHOLOGY: GENERAL OG JOURNAL OF </t>
  </si>
  <si>
    <t>ABNORMAL PSYCHOLOGY, 2005-2009</t>
  </si>
  <si>
    <t xml:space="preserve">TABEL 1.5.8. ARTIKLER PUBLICERET I QUARTERLY JOURNAL OF </t>
  </si>
  <si>
    <t xml:space="preserve">ECONOMICS, JOURNAL OF POLITICAL ECONOMY, ECONOMETRICA, </t>
  </si>
  <si>
    <t xml:space="preserve">REVIEW OF ECONOMIC STUDIES OG AMERICAN </t>
  </si>
  <si>
    <t>ECONOMIC REVIEW, 2005-2009</t>
  </si>
  <si>
    <t xml:space="preserve">TABEL 1.3.1. TILDELTE PH.D.-GRADER (ISCED 6) 2007 </t>
  </si>
  <si>
    <t>TABEL 1.3.2. PH.D.-GRADER (ISCED 6) FORDELT PÅ VIDENSKABELIGE HOVEDOMRÅDER, 2007</t>
  </si>
  <si>
    <t>Antal ph.d.-grader</t>
  </si>
  <si>
    <t>Farmakologi og toksikologi</t>
  </si>
  <si>
    <t>Plante- og dyrevidenskab</t>
  </si>
  <si>
    <t>TABEL 1.3.3. ERC-STIPENDIATER OPDELT PÅ FAGOMRÅDER OG VÆRTSINSTITUTIONSLAND, STARTING OG ADVANCED GRANTS, 2007-2009</t>
  </si>
  <si>
    <t>2004-2008 top-100</t>
  </si>
  <si>
    <t>TABEL 1.4.5. TILBURGS UNIVERSITETSRANGLISTE OVER VERDENS HØJEST RANGEREDE ECONOMIC SCHOOLS, 2004-2008</t>
  </si>
  <si>
    <t>De 20 øverst placerede Business School i verden på Eduniversals rangliste</t>
  </si>
  <si>
    <t xml:space="preserve">Datakilde: www.timeshighereducation.co.uk </t>
  </si>
  <si>
    <t>Kilde: www.timeshighereducation.co.uk</t>
  </si>
  <si>
    <t>2003-2007</t>
  </si>
  <si>
    <t>2004-2008</t>
  </si>
  <si>
    <t>Antal universiteter i top 100 opgjort blande de 250 største universiteter i verden</t>
  </si>
  <si>
    <t>Antal lande med universiteter i top-100</t>
  </si>
  <si>
    <t>Kilde: Center for Science and Technology Studies Leiden University.www.socialsciences.leiden.edu/cwts/products-services/leiden-ranking-2010-cwts/</t>
  </si>
  <si>
    <t>FIGUR 2.2.6. PRIVATE FOU-UDGIFTER FORDELT PÅ VIDENSERVICE 2008 (MIO. KR.)</t>
  </si>
  <si>
    <t>FIGUR 2.2.5. PRIVATE FOU-UDGIFTER FORDELT PÅ INDUSTRIER 2008 (MIO. KR.)</t>
  </si>
  <si>
    <t>FIGUR 2.2.4. PRIVATE FOU-UDGIFTER FORDELT PÅ BRANCHER 2008 (MIO. KR.)</t>
  </si>
  <si>
    <t>Maj 2008</t>
  </si>
  <si>
    <t>Okt 2008</t>
  </si>
  <si>
    <t>Apr 2009</t>
  </si>
  <si>
    <t>Nov 2009</t>
  </si>
  <si>
    <t>Maj 2010</t>
  </si>
  <si>
    <t>* Opgjort som antal ansøgninger sat i forhold til antal bevillinger for kontrakter med deltagelse fra det pågældende land</t>
  </si>
  <si>
    <t>Opgjort som ansøgte beløb i forhold til det bevilgede beløb. Succesrater er alene udregnet for lande, som figurerer med mindst 5 ansøgninger per område. To lande (Island og Malta) indgår derfor ikke under temaet 'rummet'</t>
  </si>
  <si>
    <t>TABEL 1.5.2. CITATIONER AF VIDENSKABELIGE PUBLIKATIONER</t>
  </si>
  <si>
    <t xml:space="preserve"> I HENHOLD TIL NATIONAL SCIENCE INDICATORS (NSI), OECD- OG BRIC-LANDE, 2005-2009</t>
  </si>
  <si>
    <t>TABEL 1.2.6. EUROPEAN INSTITUTE OF TECHNOLOGY - BEVILGEDE KNOWLEDGE AND INNOVATION COMMUNITIES (KICS) PER LAND OG REGION</t>
  </si>
  <si>
    <t>Private nonprofit fonde og organisationer (PNP)</t>
  </si>
  <si>
    <t>FIGUR 1.2.1. ANDEL AF DEN SAMLEDE UNIVERSITETSFORSKNING, SOM ER FINANSIERET AF EKSTERNE MIDLER FRA HHV. VIRKSOMHEDER, UDLANDET SAMT AF NONPROFIT FONDE OG ORGANISATIONER, 2008 ELLER NYESTE ÅR*</t>
  </si>
</sst>
</file>

<file path=xl/styles.xml><?xml version="1.0" encoding="utf-8"?>
<styleSheet xmlns="http://schemas.openxmlformats.org/spreadsheetml/2006/main">
  <numFmts count="6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%"/>
    <numFmt numFmtId="179" formatCode="m/d/yy"/>
    <numFmt numFmtId="180" formatCode="d\-mmm\-yy"/>
    <numFmt numFmtId="181" formatCode="d\-mmm"/>
    <numFmt numFmtId="182" formatCode="mmm\-yy"/>
    <numFmt numFmtId="183" formatCode="h:mm"/>
    <numFmt numFmtId="184" formatCode="h:mm:ss"/>
    <numFmt numFmtId="185" formatCode="m/d/yy\ h:mm"/>
    <numFmt numFmtId="186" formatCode="0.0"/>
    <numFmt numFmtId="187" formatCode="0.0000"/>
    <numFmt numFmtId="188" formatCode="0.000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[$-80C]dddd\ d\ mmmm\ yyyy"/>
    <numFmt numFmtId="198" formatCode="#,##0.00\ &quot;€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Ja&quot;;&quot;Ja&quot;;&quot;Nej&quot;"/>
    <numFmt numFmtId="204" formatCode="&quot;Sand&quot;;&quot;Sand&quot;;&quot;Falsk&quot;"/>
    <numFmt numFmtId="205" formatCode="&quot;Til&quot;;&quot;Til&quot;;&quot;Fra&quot;"/>
    <numFmt numFmtId="206" formatCode="[$€-2]\ #.##000_);[Red]\([$€-2]\ #.##000\)"/>
    <numFmt numFmtId="207" formatCode="#,##0.0"/>
    <numFmt numFmtId="208" formatCode="[$-406]d\.\ mmmm\ yyyy"/>
    <numFmt numFmtId="209" formatCode="0.0000000000"/>
    <numFmt numFmtId="210" formatCode="0.000000000"/>
    <numFmt numFmtId="211" formatCode="0.00000000"/>
    <numFmt numFmtId="212" formatCode="0.0000000"/>
    <numFmt numFmtId="213" formatCode="0.000000"/>
    <numFmt numFmtId="214" formatCode="0.00000"/>
    <numFmt numFmtId="215" formatCode="mmm/yyyy"/>
    <numFmt numFmtId="216" formatCode="[$$-409]#,##0"/>
    <numFmt numFmtId="217" formatCode="#0"/>
    <numFmt numFmtId="218" formatCode="0.000%"/>
    <numFmt numFmtId="219" formatCode="_(* #,##0.000_);_(* \(#,##0.000\);_(* &quot;-&quot;??_);_(@_)"/>
    <numFmt numFmtId="220" formatCode="_(* #,##0_);_(* \(#,##0\);_(* &quot;-&quot;??_);_(@_)"/>
  </numFmts>
  <fonts count="5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23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i/>
      <sz val="10"/>
      <color indexed="22"/>
      <name val="Arial"/>
      <family val="2"/>
    </font>
    <font>
      <sz val="12"/>
      <color indexed="13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i/>
      <sz val="10"/>
      <name val="Arial Narrow"/>
      <family val="2"/>
    </font>
    <font>
      <b/>
      <u val="single"/>
      <sz val="12"/>
      <name val="Arial Narrow"/>
      <family val="2"/>
    </font>
    <font>
      <b/>
      <sz val="1.75"/>
      <name val="Arial"/>
      <family val="0"/>
    </font>
    <font>
      <sz val="1.5"/>
      <name val="Arial"/>
      <family val="0"/>
    </font>
    <font>
      <sz val="3"/>
      <name val="Arial"/>
      <family val="0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i/>
      <sz val="10"/>
      <color indexed="22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sz val="14"/>
      <name val="Arial"/>
      <family val="0"/>
    </font>
    <font>
      <sz val="10"/>
      <color indexed="23"/>
      <name val="Arial Narrow"/>
      <family val="2"/>
    </font>
    <font>
      <sz val="8"/>
      <color indexed="23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2"/>
      <name val="Arial"/>
      <family val="0"/>
    </font>
    <font>
      <sz val="11"/>
      <name val="Arial Narrow"/>
      <family val="2"/>
    </font>
    <font>
      <sz val="11"/>
      <color indexed="22"/>
      <name val="Arial Narrow"/>
      <family val="2"/>
    </font>
    <font>
      <sz val="9"/>
      <name val="Times New Roman"/>
      <family val="1"/>
    </font>
    <font>
      <i/>
      <sz val="9"/>
      <name val="Arial Narrow"/>
      <family val="2"/>
    </font>
    <font>
      <b/>
      <u val="single"/>
      <sz val="10"/>
      <name val="Arial Narrow"/>
      <family val="2"/>
    </font>
    <font>
      <sz val="10"/>
      <color indexed="55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Arial"/>
      <family val="0"/>
    </font>
    <font>
      <b/>
      <sz val="10"/>
      <color indexed="55"/>
      <name val="Arial Narrow"/>
      <family val="2"/>
    </font>
    <font>
      <sz val="10"/>
      <color indexed="5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9" fillId="0" borderId="0" xfId="0" applyFont="1" applyAlignment="1">
      <alignment/>
    </xf>
    <xf numFmtId="178" fontId="6" fillId="0" borderId="0" xfId="21" applyNumberFormat="1" applyFont="1" applyAlignment="1">
      <alignment horizontal="center"/>
    </xf>
    <xf numFmtId="178" fontId="7" fillId="0" borderId="0" xfId="21" applyNumberFormat="1" applyFont="1" applyAlignment="1">
      <alignment horizontal="center"/>
    </xf>
    <xf numFmtId="9" fontId="6" fillId="0" borderId="0" xfId="21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178" fontId="0" fillId="0" borderId="0" xfId="21" applyNumberFormat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178" fontId="6" fillId="0" borderId="0" xfId="21" applyNumberFormat="1" applyFont="1" applyFill="1" applyBorder="1" applyAlignment="1">
      <alignment horizontal="center"/>
    </xf>
    <xf numFmtId="178" fontId="7" fillId="3" borderId="0" xfId="0" applyNumberFormat="1" applyFont="1" applyFill="1" applyBorder="1" applyAlignment="1">
      <alignment horizontal="center"/>
    </xf>
    <xf numFmtId="178" fontId="6" fillId="3" borderId="0" xfId="21" applyNumberFormat="1" applyFont="1" applyFill="1" applyBorder="1" applyAlignment="1">
      <alignment horizontal="center"/>
    </xf>
    <xf numFmtId="178" fontId="7" fillId="2" borderId="0" xfId="0" applyNumberFormat="1" applyFont="1" applyFill="1" applyBorder="1" applyAlignment="1">
      <alignment horizontal="center"/>
    </xf>
    <xf numFmtId="178" fontId="6" fillId="2" borderId="0" xfId="21" applyNumberFormat="1" applyFont="1" applyFill="1" applyBorder="1" applyAlignment="1">
      <alignment horizontal="center"/>
    </xf>
    <xf numFmtId="178" fontId="7" fillId="4" borderId="0" xfId="0" applyNumberFormat="1" applyFont="1" applyFill="1" applyBorder="1" applyAlignment="1">
      <alignment horizontal="center"/>
    </xf>
    <xf numFmtId="178" fontId="6" fillId="4" borderId="0" xfId="21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78" fontId="7" fillId="0" borderId="0" xfId="21" applyNumberFormat="1" applyFont="1" applyFill="1" applyBorder="1" applyAlignment="1">
      <alignment horizontal="center"/>
    </xf>
    <xf numFmtId="178" fontId="8" fillId="0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left"/>
    </xf>
    <xf numFmtId="178" fontId="8" fillId="3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178" fontId="8" fillId="2" borderId="0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left"/>
    </xf>
    <xf numFmtId="178" fontId="8" fillId="4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0" fontId="8" fillId="0" borderId="0" xfId="21" applyNumberFormat="1" applyFont="1" applyAlignment="1">
      <alignment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4" fillId="0" borderId="0" xfId="0" applyFont="1" applyAlignment="1">
      <alignment/>
    </xf>
    <xf numFmtId="1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8" fontId="6" fillId="0" borderId="0" xfId="0" applyNumberFormat="1" applyFont="1" applyAlignment="1">
      <alignment horizontal="center"/>
    </xf>
    <xf numFmtId="178" fontId="13" fillId="0" borderId="0" xfId="21" applyNumberFormat="1" applyFont="1" applyAlignment="1">
      <alignment horizontal="center"/>
    </xf>
    <xf numFmtId="9" fontId="13" fillId="0" borderId="0" xfId="21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8" fontId="13" fillId="0" borderId="0" xfId="21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78" fontId="6" fillId="0" borderId="0" xfId="21" applyNumberFormat="1" applyFont="1" applyFill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10" fontId="13" fillId="0" borderId="0" xfId="21" applyNumberFormat="1" applyFont="1" applyAlignment="1">
      <alignment horizontal="center"/>
    </xf>
    <xf numFmtId="0" fontId="13" fillId="0" borderId="0" xfId="0" applyFont="1" applyBorder="1" applyAlignment="1">
      <alignment/>
    </xf>
    <xf numFmtId="178" fontId="7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9" fontId="7" fillId="0" borderId="3" xfId="21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3" fillId="0" borderId="0" xfId="0" applyFont="1" applyFill="1" applyAlignment="1" quotePrefix="1">
      <alignment horizontal="center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4" xfId="0" applyFill="1" applyBorder="1" applyAlignment="1">
      <alignment horizontal="left"/>
    </xf>
    <xf numFmtId="186" fontId="0" fillId="0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186" fontId="0" fillId="2" borderId="5" xfId="0" applyNumberFormat="1" applyFill="1" applyBorder="1" applyAlignment="1">
      <alignment/>
    </xf>
    <xf numFmtId="3" fontId="18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78" fontId="1" fillId="2" borderId="0" xfId="0" applyNumberFormat="1" applyFont="1" applyFill="1" applyBorder="1" applyAlignment="1">
      <alignment horizontal="center" wrapText="1"/>
    </xf>
    <xf numFmtId="178" fontId="1" fillId="2" borderId="0" xfId="0" applyNumberFormat="1" applyFont="1" applyFill="1" applyBorder="1" applyAlignment="1">
      <alignment horizontal="center"/>
    </xf>
    <xf numFmtId="178" fontId="6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78" fontId="8" fillId="0" borderId="0" xfId="21" applyNumberFormat="1" applyFont="1" applyFill="1" applyAlignment="1">
      <alignment/>
    </xf>
    <xf numFmtId="9" fontId="6" fillId="0" borderId="0" xfId="21" applyFont="1" applyFill="1" applyAlignment="1">
      <alignment/>
    </xf>
    <xf numFmtId="1" fontId="6" fillId="0" borderId="0" xfId="21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78" fontId="13" fillId="0" borderId="0" xfId="21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178" fontId="6" fillId="0" borderId="0" xfId="0" applyNumberFormat="1" applyFont="1" applyFill="1" applyAlignment="1">
      <alignment horizontal="center" wrapText="1"/>
    </xf>
    <xf numFmtId="178" fontId="7" fillId="0" borderId="0" xfId="21" applyNumberFormat="1" applyFont="1" applyFill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" xfId="0" applyFont="1" applyBorder="1" applyAlignment="1">
      <alignment/>
    </xf>
    <xf numFmtId="178" fontId="6" fillId="2" borderId="0" xfId="21" applyNumberFormat="1" applyFont="1" applyFill="1" applyAlignment="1">
      <alignment horizontal="center"/>
    </xf>
    <xf numFmtId="178" fontId="7" fillId="2" borderId="0" xfId="21" applyNumberFormat="1" applyFont="1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 horizontal="center"/>
    </xf>
    <xf numFmtId="0" fontId="6" fillId="2" borderId="1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6" fillId="2" borderId="0" xfId="0" applyFont="1" applyFill="1" applyAlignment="1">
      <alignment wrapText="1"/>
    </xf>
    <xf numFmtId="0" fontId="19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8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 wrapText="1"/>
    </xf>
    <xf numFmtId="178" fontId="1" fillId="0" borderId="1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/>
    </xf>
    <xf numFmtId="10" fontId="0" fillId="0" borderId="0" xfId="0" applyNumberFormat="1" applyFont="1" applyAlignment="1">
      <alignment horizontal="center"/>
    </xf>
    <xf numFmtId="216" fontId="0" fillId="0" borderId="17" xfId="0" applyNumberFormat="1" applyBorder="1" applyAlignment="1">
      <alignment horizontal="center"/>
    </xf>
    <xf numFmtId="216" fontId="0" fillId="2" borderId="17" xfId="0" applyNumberFormat="1" applyFill="1" applyBorder="1" applyAlignment="1">
      <alignment horizontal="center"/>
    </xf>
    <xf numFmtId="216" fontId="0" fillId="0" borderId="17" xfId="0" applyNumberFormat="1" applyFont="1" applyBorder="1" applyAlignment="1">
      <alignment horizontal="center"/>
    </xf>
    <xf numFmtId="216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3" xfId="0" applyFont="1" applyFill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8" fontId="6" fillId="0" borderId="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78" fontId="0" fillId="0" borderId="0" xfId="21" applyNumberForma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78" fontId="0" fillId="0" borderId="1" xfId="21" applyNumberForma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10" fontId="0" fillId="0" borderId="23" xfId="21" applyNumberFormat="1" applyBorder="1" applyAlignment="1">
      <alignment horizontal="center"/>
    </xf>
    <xf numFmtId="10" fontId="0" fillId="0" borderId="24" xfId="21" applyNumberFormat="1" applyBorder="1" applyAlignment="1">
      <alignment horizontal="center"/>
    </xf>
    <xf numFmtId="178" fontId="0" fillId="0" borderId="0" xfId="21" applyNumberFormat="1" applyFill="1" applyBorder="1" applyAlignment="1">
      <alignment horizontal="center"/>
    </xf>
    <xf numFmtId="178" fontId="0" fillId="0" borderId="0" xfId="21" applyNumberFormat="1" applyFill="1" applyBorder="1" applyAlignment="1">
      <alignment horizontal="center" wrapText="1"/>
    </xf>
    <xf numFmtId="0" fontId="10" fillId="0" borderId="25" xfId="0" applyFont="1" applyFill="1" applyBorder="1" applyAlignment="1">
      <alignment/>
    </xf>
    <xf numFmtId="178" fontId="0" fillId="0" borderId="1" xfId="21" applyNumberForma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6" fillId="2" borderId="22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3" fontId="6" fillId="0" borderId="14" xfId="0" applyNumberFormat="1" applyFont="1" applyFill="1" applyBorder="1" applyAlignment="1">
      <alignment horizontal="center"/>
    </xf>
    <xf numFmtId="216" fontId="6" fillId="0" borderId="26" xfId="0" applyNumberFormat="1" applyFont="1" applyBorder="1" applyAlignment="1">
      <alignment horizontal="center"/>
    </xf>
    <xf numFmtId="216" fontId="6" fillId="2" borderId="26" xfId="0" applyNumberFormat="1" applyFont="1" applyFill="1" applyBorder="1" applyAlignment="1">
      <alignment horizontal="center"/>
    </xf>
    <xf numFmtId="216" fontId="6" fillId="0" borderId="27" xfId="0" applyNumberFormat="1" applyFont="1" applyBorder="1" applyAlignment="1">
      <alignment horizontal="center"/>
    </xf>
    <xf numFmtId="216" fontId="6" fillId="0" borderId="17" xfId="0" applyNumberFormat="1" applyFont="1" applyBorder="1" applyAlignment="1">
      <alignment horizontal="center"/>
    </xf>
    <xf numFmtId="216" fontId="6" fillId="2" borderId="17" xfId="0" applyNumberFormat="1" applyFont="1" applyFill="1" applyBorder="1" applyAlignment="1">
      <alignment horizontal="center"/>
    </xf>
    <xf numFmtId="216" fontId="6" fillId="0" borderId="18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78" fontId="6" fillId="0" borderId="0" xfId="21" applyNumberFormat="1" applyFont="1" applyFill="1" applyAlignment="1" quotePrefix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 quotePrefix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7" fillId="0" borderId="29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5" fillId="0" borderId="32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9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 horizontal="center"/>
    </xf>
    <xf numFmtId="178" fontId="1" fillId="0" borderId="0" xfId="21" applyNumberFormat="1" applyFont="1" applyAlignment="1">
      <alignment horizontal="center"/>
    </xf>
    <xf numFmtId="178" fontId="1" fillId="2" borderId="0" xfId="21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178" fontId="1" fillId="0" borderId="1" xfId="21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178" fontId="1" fillId="2" borderId="0" xfId="21" applyNumberFormat="1" applyFont="1" applyFill="1" applyAlignment="1">
      <alignment horizontal="center"/>
    </xf>
    <xf numFmtId="0" fontId="1" fillId="0" borderId="0" xfId="0" applyFont="1" applyAlignment="1">
      <alignment/>
    </xf>
    <xf numFmtId="178" fontId="1" fillId="0" borderId="0" xfId="21" applyNumberFormat="1" applyFont="1" applyAlignment="1">
      <alignment horizontal="center"/>
    </xf>
    <xf numFmtId="0" fontId="1" fillId="0" borderId="1" xfId="0" applyFont="1" applyBorder="1" applyAlignment="1">
      <alignment/>
    </xf>
    <xf numFmtId="178" fontId="1" fillId="0" borderId="1" xfId="21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center" wrapText="1"/>
    </xf>
    <xf numFmtId="0" fontId="6" fillId="0" borderId="3" xfId="0" applyFont="1" applyBorder="1" applyAlignment="1">
      <alignment wrapText="1"/>
    </xf>
    <xf numFmtId="3" fontId="7" fillId="0" borderId="3" xfId="0" applyNumberFormat="1" applyFont="1" applyBorder="1" applyAlignment="1">
      <alignment horizontal="center"/>
    </xf>
    <xf numFmtId="4" fontId="1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14" fillId="0" borderId="2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0" fontId="27" fillId="0" borderId="0" xfId="0" applyFont="1" applyAlignment="1">
      <alignment/>
    </xf>
    <xf numFmtId="0" fontId="10" fillId="0" borderId="3" xfId="0" applyFont="1" applyBorder="1" applyAlignment="1">
      <alignment/>
    </xf>
    <xf numFmtId="0" fontId="0" fillId="0" borderId="0" xfId="0" applyFill="1" applyAlignment="1" applyProtection="1">
      <alignment horizontal="right"/>
      <protection locked="0"/>
    </xf>
    <xf numFmtId="0" fontId="1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0" fontId="1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left"/>
    </xf>
    <xf numFmtId="3" fontId="10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20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78" fontId="6" fillId="0" borderId="0" xfId="21" applyNumberFormat="1" applyFont="1" applyFill="1" applyBorder="1" applyAlignment="1">
      <alignment horizontal="left"/>
    </xf>
    <xf numFmtId="178" fontId="10" fillId="2" borderId="0" xfId="21" applyNumberFormat="1" applyFont="1" applyFill="1" applyAlignment="1">
      <alignment/>
    </xf>
    <xf numFmtId="178" fontId="30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7" fillId="0" borderId="22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/>
    </xf>
    <xf numFmtId="0" fontId="7" fillId="2" borderId="11" xfId="0" applyNumberFormat="1" applyFont="1" applyFill="1" applyBorder="1" applyAlignment="1">
      <alignment/>
    </xf>
    <xf numFmtId="0" fontId="7" fillId="0" borderId="22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0" fillId="2" borderId="11" xfId="0" applyFont="1" applyFill="1" applyBorder="1" applyAlignment="1">
      <alignment/>
    </xf>
    <xf numFmtId="0" fontId="7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78" fontId="7" fillId="0" borderId="22" xfId="21" applyNumberFormat="1" applyFont="1" applyFill="1" applyBorder="1" applyAlignment="1">
      <alignment horizontal="left"/>
    </xf>
    <xf numFmtId="178" fontId="6" fillId="0" borderId="11" xfId="21" applyNumberFormat="1" applyFont="1" applyFill="1" applyBorder="1" applyAlignment="1">
      <alignment horizontal="left"/>
    </xf>
    <xf numFmtId="178" fontId="7" fillId="2" borderId="11" xfId="21" applyNumberFormat="1" applyFont="1" applyFill="1" applyBorder="1" applyAlignment="1">
      <alignment horizontal="left"/>
    </xf>
    <xf numFmtId="0" fontId="28" fillId="0" borderId="1" xfId="0" applyNumberFormat="1" applyFont="1" applyFill="1" applyBorder="1" applyAlignment="1">
      <alignment horizontal="left"/>
    </xf>
    <xf numFmtId="0" fontId="29" fillId="0" borderId="22" xfId="0" applyNumberFormat="1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2" borderId="6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34" xfId="0" applyFont="1" applyFill="1" applyBorder="1" applyAlignment="1">
      <alignment horizontal="left"/>
    </xf>
    <xf numFmtId="0" fontId="0" fillId="0" borderId="35" xfId="0" applyFill="1" applyBorder="1" applyAlignment="1">
      <alignment/>
    </xf>
    <xf numFmtId="0" fontId="0" fillId="2" borderId="7" xfId="0" applyFill="1" applyBorder="1" applyAlignment="1">
      <alignment horizontal="right"/>
    </xf>
    <xf numFmtId="0" fontId="10" fillId="0" borderId="0" xfId="0" applyNumberFormat="1" applyFont="1" applyFill="1" applyBorder="1" applyAlignment="1">
      <alignment/>
    </xf>
    <xf numFmtId="178" fontId="6" fillId="0" borderId="0" xfId="21" applyNumberFormat="1" applyFont="1" applyAlignment="1">
      <alignment horizontal="center" wrapText="1"/>
    </xf>
    <xf numFmtId="9" fontId="6" fillId="0" borderId="0" xfId="21" applyFont="1" applyAlignment="1">
      <alignment horizontal="center" wrapText="1"/>
    </xf>
    <xf numFmtId="178" fontId="6" fillId="0" borderId="3" xfId="21" applyNumberFormat="1" applyFont="1" applyBorder="1" applyAlignment="1">
      <alignment horizontal="center" wrapText="1"/>
    </xf>
    <xf numFmtId="9" fontId="6" fillId="0" borderId="3" xfId="21" applyFont="1" applyBorder="1" applyAlignment="1">
      <alignment horizontal="center" wrapText="1"/>
    </xf>
    <xf numFmtId="178" fontId="6" fillId="0" borderId="0" xfId="21" applyNumberFormat="1" applyFont="1" applyFill="1" applyAlignment="1">
      <alignment horizontal="center" wrapText="1"/>
    </xf>
    <xf numFmtId="178" fontId="6" fillId="0" borderId="3" xfId="21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1" fillId="0" borderId="0" xfId="0" applyFont="1" applyAlignment="1">
      <alignment/>
    </xf>
    <xf numFmtId="0" fontId="25" fillId="0" borderId="0" xfId="0" applyFont="1" applyAlignment="1">
      <alignment horizontal="center"/>
    </xf>
    <xf numFmtId="0" fontId="10" fillId="0" borderId="28" xfId="0" applyFont="1" applyBorder="1" applyAlignment="1">
      <alignment/>
    </xf>
    <xf numFmtId="0" fontId="10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3" fillId="0" borderId="21" xfId="0" applyFont="1" applyBorder="1" applyAlignment="1">
      <alignment/>
    </xf>
    <xf numFmtId="9" fontId="6" fillId="0" borderId="0" xfId="21" applyNumberFormat="1" applyFont="1" applyFill="1" applyBorder="1" applyAlignment="1">
      <alignment horizontal="center"/>
    </xf>
    <xf numFmtId="9" fontId="7" fillId="2" borderId="0" xfId="21" applyNumberFormat="1" applyFont="1" applyFill="1" applyBorder="1" applyAlignment="1">
      <alignment horizontal="center"/>
    </xf>
    <xf numFmtId="9" fontId="8" fillId="0" borderId="1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9" fontId="7" fillId="2" borderId="0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9" fontId="0" fillId="0" borderId="0" xfId="21" applyNumberFormat="1" applyAlignment="1">
      <alignment/>
    </xf>
    <xf numFmtId="9" fontId="10" fillId="2" borderId="0" xfId="21" applyNumberFormat="1" applyFont="1" applyFill="1" applyAlignment="1">
      <alignment/>
    </xf>
    <xf numFmtId="178" fontId="6" fillId="0" borderId="0" xfId="21" applyNumberFormat="1" applyFont="1" applyBorder="1" applyAlignment="1">
      <alignment horizontal="center"/>
    </xf>
    <xf numFmtId="9" fontId="7" fillId="0" borderId="0" xfId="21" applyFont="1" applyBorder="1" applyAlignment="1">
      <alignment horizontal="center"/>
    </xf>
    <xf numFmtId="0" fontId="13" fillId="0" borderId="19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" fontId="6" fillId="0" borderId="0" xfId="21" applyNumberFormat="1" applyFont="1" applyAlignment="1">
      <alignment horizontal="center"/>
    </xf>
    <xf numFmtId="1" fontId="7" fillId="0" borderId="0" xfId="21" applyNumberFormat="1" applyFont="1" applyBorder="1" applyAlignment="1">
      <alignment horizontal="center"/>
    </xf>
    <xf numFmtId="0" fontId="32" fillId="0" borderId="0" xfId="0" applyFont="1" applyFill="1" applyAlignment="1">
      <alignment/>
    </xf>
    <xf numFmtId="1" fontId="13" fillId="0" borderId="0" xfId="0" applyNumberFormat="1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178" fontId="34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4" fillId="0" borderId="0" xfId="0" applyFont="1" applyAlignment="1">
      <alignment horizontal="left"/>
    </xf>
    <xf numFmtId="9" fontId="0" fillId="0" borderId="0" xfId="21" applyAlignment="1">
      <alignment/>
    </xf>
    <xf numFmtId="178" fontId="13" fillId="0" borderId="0" xfId="21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9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178" fontId="3" fillId="0" borderId="39" xfId="0" applyNumberFormat="1" applyFont="1" applyFill="1" applyBorder="1" applyAlignment="1">
      <alignment horizontal="center"/>
    </xf>
    <xf numFmtId="178" fontId="3" fillId="0" borderId="40" xfId="0" applyNumberFormat="1" applyFont="1" applyFill="1" applyBorder="1" applyAlignment="1">
      <alignment horizontal="center"/>
    </xf>
    <xf numFmtId="178" fontId="3" fillId="2" borderId="39" xfId="0" applyNumberFormat="1" applyFont="1" applyFill="1" applyBorder="1" applyAlignment="1">
      <alignment horizontal="center"/>
    </xf>
    <xf numFmtId="178" fontId="3" fillId="0" borderId="41" xfId="0" applyNumberFormat="1" applyFont="1" applyFill="1" applyBorder="1" applyAlignment="1">
      <alignment horizontal="center"/>
    </xf>
    <xf numFmtId="178" fontId="1" fillId="0" borderId="39" xfId="0" applyNumberFormat="1" applyFont="1" applyFill="1" applyBorder="1" applyAlignment="1">
      <alignment horizontal="center" wrapText="1"/>
    </xf>
    <xf numFmtId="178" fontId="4" fillId="0" borderId="39" xfId="0" applyNumberFormat="1" applyFont="1" applyFill="1" applyBorder="1" applyAlignment="1">
      <alignment horizontal="center"/>
    </xf>
    <xf numFmtId="178" fontId="1" fillId="0" borderId="39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78" fontId="3" fillId="0" borderId="43" xfId="0" applyNumberFormat="1" applyFont="1" applyFill="1" applyBorder="1" applyAlignment="1">
      <alignment horizontal="center"/>
    </xf>
    <xf numFmtId="178" fontId="3" fillId="2" borderId="40" xfId="0" applyNumberFormat="1" applyFont="1" applyFill="1" applyBorder="1" applyAlignment="1">
      <alignment horizontal="center"/>
    </xf>
    <xf numFmtId="178" fontId="3" fillId="2" borderId="43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10" fontId="6" fillId="0" borderId="1" xfId="0" applyNumberFormat="1" applyFont="1" applyBorder="1" applyAlignment="1">
      <alignment horizontal="center"/>
    </xf>
    <xf numFmtId="10" fontId="6" fillId="0" borderId="22" xfId="0" applyNumberFormat="1" applyFont="1" applyBorder="1" applyAlignment="1">
      <alignment horizontal="center"/>
    </xf>
    <xf numFmtId="0" fontId="6" fillId="0" borderId="44" xfId="0" applyFont="1" applyBorder="1" applyAlignment="1">
      <alignment/>
    </xf>
    <xf numFmtId="0" fontId="10" fillId="0" borderId="29" xfId="0" applyFont="1" applyFill="1" applyBorder="1" applyAlignment="1">
      <alignment/>
    </xf>
    <xf numFmtId="178" fontId="10" fillId="0" borderId="11" xfId="21" applyNumberFormat="1" applyFont="1" applyFill="1" applyBorder="1" applyAlignment="1">
      <alignment horizontal="center"/>
    </xf>
    <xf numFmtId="178" fontId="10" fillId="0" borderId="22" xfId="21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0" xfId="0" applyFont="1" applyFill="1" applyAlignment="1">
      <alignment horizontal="left"/>
    </xf>
    <xf numFmtId="0" fontId="25" fillId="0" borderId="0" xfId="0" applyFont="1" applyFill="1" applyBorder="1" applyAlignment="1">
      <alignment/>
    </xf>
    <xf numFmtId="178" fontId="6" fillId="0" borderId="0" xfId="21" applyNumberFormat="1" applyFont="1" applyFill="1" applyBorder="1" applyAlignment="1">
      <alignment/>
    </xf>
    <xf numFmtId="178" fontId="6" fillId="0" borderId="0" xfId="21" applyNumberFormat="1" applyFont="1" applyBorder="1" applyAlignment="1">
      <alignment/>
    </xf>
    <xf numFmtId="9" fontId="7" fillId="0" borderId="0" xfId="21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44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9" fontId="7" fillId="0" borderId="1" xfId="21" applyNumberFormat="1" applyFont="1" applyBorder="1" applyAlignment="1">
      <alignment/>
    </xf>
    <xf numFmtId="0" fontId="6" fillId="2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48" xfId="0" applyFont="1" applyBorder="1" applyAlignment="1">
      <alignment horizontal="center"/>
    </xf>
    <xf numFmtId="0" fontId="36" fillId="0" borderId="0" xfId="0" applyFont="1" applyAlignment="1">
      <alignment/>
    </xf>
    <xf numFmtId="0" fontId="7" fillId="0" borderId="28" xfId="0" applyFont="1" applyBorder="1" applyAlignment="1">
      <alignment/>
    </xf>
    <xf numFmtId="0" fontId="7" fillId="0" borderId="25" xfId="0" applyFont="1" applyBorder="1" applyAlignment="1">
      <alignment/>
    </xf>
    <xf numFmtId="0" fontId="0" fillId="5" borderId="0" xfId="0" applyFill="1" applyAlignment="1">
      <alignment/>
    </xf>
    <xf numFmtId="0" fontId="27" fillId="5" borderId="0" xfId="0" applyFont="1" applyFill="1" applyAlignment="1">
      <alignment/>
    </xf>
    <xf numFmtId="0" fontId="27" fillId="0" borderId="0" xfId="0" applyFont="1" applyFill="1" applyAlignment="1">
      <alignment/>
    </xf>
    <xf numFmtId="1" fontId="6" fillId="0" borderId="0" xfId="21" applyNumberFormat="1" applyFont="1" applyFill="1" applyBorder="1" applyAlignment="1">
      <alignment horizontal="center"/>
    </xf>
    <xf numFmtId="1" fontId="6" fillId="2" borderId="0" xfId="21" applyNumberFormat="1" applyFont="1" applyFill="1" applyBorder="1" applyAlignment="1">
      <alignment horizontal="center"/>
    </xf>
    <xf numFmtId="178" fontId="6" fillId="2" borderId="0" xfId="21" applyNumberFormat="1" applyFont="1" applyFill="1" applyBorder="1" applyAlignment="1">
      <alignment/>
    </xf>
    <xf numFmtId="0" fontId="7" fillId="0" borderId="25" xfId="0" applyFont="1" applyBorder="1" applyAlignment="1">
      <alignment horizontal="center"/>
    </xf>
    <xf numFmtId="3" fontId="10" fillId="0" borderId="29" xfId="0" applyNumberFormat="1" applyFont="1" applyFill="1" applyBorder="1" applyAlignment="1">
      <alignment/>
    </xf>
    <xf numFmtId="186" fontId="6" fillId="0" borderId="11" xfId="0" applyNumberFormat="1" applyFont="1" applyFill="1" applyBorder="1" applyAlignment="1">
      <alignment/>
    </xf>
    <xf numFmtId="186" fontId="6" fillId="2" borderId="11" xfId="0" applyNumberFormat="1" applyFont="1" applyFill="1" applyBorder="1" applyAlignment="1">
      <alignment/>
    </xf>
    <xf numFmtId="186" fontId="6" fillId="0" borderId="11" xfId="0" applyNumberFormat="1" applyFont="1" applyBorder="1" applyAlignment="1">
      <alignment/>
    </xf>
    <xf numFmtId="1" fontId="7" fillId="0" borderId="1" xfId="21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186" fontId="0" fillId="0" borderId="11" xfId="0" applyNumberFormat="1" applyBorder="1" applyAlignment="1">
      <alignment/>
    </xf>
    <xf numFmtId="186" fontId="0" fillId="2" borderId="11" xfId="0" applyNumberFormat="1" applyFill="1" applyBorder="1" applyAlignment="1">
      <alignment/>
    </xf>
    <xf numFmtId="178" fontId="6" fillId="0" borderId="1" xfId="21" applyNumberFormat="1" applyFont="1" applyFill="1" applyBorder="1" applyAlignment="1">
      <alignment/>
    </xf>
    <xf numFmtId="0" fontId="7" fillId="0" borderId="49" xfId="0" applyFont="1" applyBorder="1" applyAlignment="1">
      <alignment horizontal="center"/>
    </xf>
    <xf numFmtId="0" fontId="7" fillId="0" borderId="3" xfId="0" applyFont="1" applyBorder="1" applyAlignment="1">
      <alignment/>
    </xf>
    <xf numFmtId="9" fontId="7" fillId="0" borderId="3" xfId="21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20" fillId="0" borderId="0" xfId="0" applyFont="1" applyBorder="1" applyAlignment="1">
      <alignment horizontal="left"/>
    </xf>
    <xf numFmtId="9" fontId="7" fillId="0" borderId="3" xfId="21" applyNumberFormat="1" applyFont="1" applyFill="1" applyBorder="1" applyAlignment="1">
      <alignment/>
    </xf>
    <xf numFmtId="178" fontId="6" fillId="0" borderId="1" xfId="21" applyNumberFormat="1" applyFont="1" applyBorder="1" applyAlignment="1">
      <alignment/>
    </xf>
    <xf numFmtId="0" fontId="0" fillId="0" borderId="0" xfId="0" applyFill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1" fontId="6" fillId="0" borderId="1" xfId="21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178" fontId="34" fillId="0" borderId="0" xfId="0" applyNumberFormat="1" applyFont="1" applyBorder="1" applyAlignment="1">
      <alignment horizontal="center"/>
    </xf>
    <xf numFmtId="10" fontId="6" fillId="0" borderId="0" xfId="21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2" borderId="0" xfId="0" applyNumberFormat="1" applyFont="1" applyFill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88" fontId="0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36" xfId="0" applyFont="1" applyBorder="1" applyAlignment="1">
      <alignment/>
    </xf>
    <xf numFmtId="0" fontId="13" fillId="0" borderId="10" xfId="0" applyFont="1" applyBorder="1" applyAlignment="1">
      <alignment/>
    </xf>
    <xf numFmtId="186" fontId="0" fillId="0" borderId="11" xfId="0" applyNumberFormat="1" applyFont="1" applyBorder="1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178" fontId="34" fillId="0" borderId="0" xfId="0" applyNumberFormat="1" applyFont="1" applyFill="1" applyBorder="1" applyAlignment="1">
      <alignment horizontal="center"/>
    </xf>
    <xf numFmtId="186" fontId="0" fillId="2" borderId="11" xfId="0" applyNumberFormat="1" applyFont="1" applyFill="1" applyBorder="1" applyAlignment="1">
      <alignment horizontal="left"/>
    </xf>
    <xf numFmtId="0" fontId="13" fillId="2" borderId="1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178" fontId="34" fillId="2" borderId="0" xfId="0" applyNumberFormat="1" applyFont="1" applyFill="1" applyBorder="1" applyAlignment="1">
      <alignment horizontal="center"/>
    </xf>
    <xf numFmtId="186" fontId="0" fillId="0" borderId="22" xfId="0" applyNumberFormat="1" applyFont="1" applyBorder="1" applyAlignment="1">
      <alignment horizontal="left"/>
    </xf>
    <xf numFmtId="0" fontId="13" fillId="0" borderId="12" xfId="0" applyFont="1" applyBorder="1" applyAlignment="1">
      <alignment/>
    </xf>
    <xf numFmtId="1" fontId="14" fillId="0" borderId="0" xfId="0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217" fontId="0" fillId="0" borderId="0" xfId="0" applyNumberFormat="1" applyFont="1" applyFill="1" applyBorder="1" applyAlignment="1">
      <alignment horizontal="center"/>
    </xf>
    <xf numFmtId="217" fontId="10" fillId="2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9" fontId="7" fillId="0" borderId="0" xfId="21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10" fillId="2" borderId="0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 horizontal="center"/>
    </xf>
    <xf numFmtId="217" fontId="10" fillId="0" borderId="0" xfId="0" applyNumberFormat="1" applyFont="1" applyFill="1" applyBorder="1" applyAlignment="1">
      <alignment horizontal="center"/>
    </xf>
    <xf numFmtId="1" fontId="6" fillId="0" borderId="0" xfId="21" applyNumberFormat="1" applyFont="1" applyBorder="1" applyAlignment="1">
      <alignment horizontal="center"/>
    </xf>
    <xf numFmtId="178" fontId="13" fillId="0" borderId="0" xfId="21" applyNumberFormat="1" applyFont="1" applyBorder="1" applyAlignment="1">
      <alignment horizontal="center"/>
    </xf>
    <xf numFmtId="9" fontId="13" fillId="0" borderId="0" xfId="21" applyFont="1" applyBorder="1" applyAlignment="1">
      <alignment horizontal="center"/>
    </xf>
    <xf numFmtId="178" fontId="13" fillId="2" borderId="0" xfId="21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10" fillId="0" borderId="3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3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188" fontId="0" fillId="0" borderId="0" xfId="0" applyNumberFormat="1" applyBorder="1" applyAlignment="1">
      <alignment horizontal="center"/>
    </xf>
    <xf numFmtId="188" fontId="0" fillId="2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186" fontId="0" fillId="0" borderId="0" xfId="0" applyNumberFormat="1" applyFill="1" applyBorder="1" applyAlignment="1">
      <alignment horizontal="right"/>
    </xf>
    <xf numFmtId="186" fontId="0" fillId="0" borderId="0" xfId="0" applyNumberFormat="1" applyFill="1" applyBorder="1" applyAlignment="1">
      <alignment/>
    </xf>
    <xf numFmtId="0" fontId="0" fillId="0" borderId="5" xfId="0" applyFill="1" applyBorder="1" applyAlignment="1">
      <alignment horizontal="right"/>
    </xf>
    <xf numFmtId="186" fontId="0" fillId="0" borderId="5" xfId="0" applyNumberFormat="1" applyFill="1" applyBorder="1" applyAlignment="1">
      <alignment horizontal="right"/>
    </xf>
    <xf numFmtId="186" fontId="0" fillId="0" borderId="33" xfId="0" applyNumberForma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3" fontId="6" fillId="0" borderId="0" xfId="0" applyNumberFormat="1" applyFont="1" applyAlignment="1">
      <alignment horizontal="center"/>
    </xf>
    <xf numFmtId="9" fontId="6" fillId="0" borderId="0" xfId="21" applyFont="1" applyAlignment="1">
      <alignment horizontal="center"/>
    </xf>
    <xf numFmtId="0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8" fillId="0" borderId="0" xfId="0" applyFont="1" applyFill="1" applyBorder="1" applyAlignment="1">
      <alignment/>
    </xf>
    <xf numFmtId="178" fontId="13" fillId="0" borderId="0" xfId="21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9" fontId="14" fillId="0" borderId="3" xfId="21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9" fontId="14" fillId="0" borderId="3" xfId="2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9" fontId="35" fillId="0" borderId="36" xfId="0" applyNumberFormat="1" applyFont="1" applyBorder="1" applyAlignment="1">
      <alignment horizontal="center"/>
    </xf>
    <xf numFmtId="2" fontId="0" fillId="0" borderId="22" xfId="0" applyNumberFormat="1" applyBorder="1" applyAlignment="1">
      <alignment/>
    </xf>
    <xf numFmtId="0" fontId="42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9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9" fillId="2" borderId="0" xfId="0" applyFont="1" applyFill="1" applyAlignment="1">
      <alignment/>
    </xf>
    <xf numFmtId="0" fontId="39" fillId="2" borderId="0" xfId="0" applyFont="1" applyFill="1" applyAlignment="1">
      <alignment horizontal="center"/>
    </xf>
    <xf numFmtId="9" fontId="39" fillId="2" borderId="0" xfId="0" applyNumberFormat="1" applyFont="1" applyFill="1" applyAlignment="1">
      <alignment horizontal="center"/>
    </xf>
    <xf numFmtId="0" fontId="39" fillId="0" borderId="0" xfId="0" applyFont="1" applyAlignment="1">
      <alignment horizontal="center"/>
    </xf>
    <xf numFmtId="9" fontId="39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1" fillId="0" borderId="5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9" fontId="0" fillId="0" borderId="0" xfId="21" applyAlignment="1">
      <alignment horizontal="center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9" fontId="0" fillId="0" borderId="0" xfId="0" applyNumberFormat="1" applyAlignment="1">
      <alignment/>
    </xf>
    <xf numFmtId="0" fontId="48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1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6" borderId="0" xfId="0" applyFill="1" applyAlignment="1">
      <alignment/>
    </xf>
    <xf numFmtId="178" fontId="0" fillId="7" borderId="0" xfId="0" applyNumberFormat="1" applyFill="1" applyAlignment="1">
      <alignment/>
    </xf>
    <xf numFmtId="0" fontId="0" fillId="6" borderId="0" xfId="0" applyFont="1" applyFill="1" applyAlignment="1">
      <alignment/>
    </xf>
    <xf numFmtId="0" fontId="6" fillId="7" borderId="0" xfId="0" applyFont="1" applyFill="1" applyAlignment="1">
      <alignment/>
    </xf>
    <xf numFmtId="178" fontId="7" fillId="0" borderId="0" xfId="0" applyNumberFormat="1" applyFont="1" applyFill="1" applyAlignment="1">
      <alignment horizontal="center"/>
    </xf>
    <xf numFmtId="178" fontId="0" fillId="0" borderId="0" xfId="0" applyNumberFormat="1" applyFill="1" applyAlignment="1" quotePrefix="1">
      <alignment horizontal="center"/>
    </xf>
    <xf numFmtId="178" fontId="0" fillId="7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Alignment="1" quotePrefix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2" fontId="0" fillId="0" borderId="51" xfId="0" applyNumberFormat="1" applyFill="1" applyBorder="1" applyAlignment="1">
      <alignment wrapText="1"/>
    </xf>
    <xf numFmtId="3" fontId="0" fillId="0" borderId="51" xfId="0" applyNumberFormat="1" applyFill="1" applyBorder="1" applyAlignment="1">
      <alignment wrapText="1"/>
    </xf>
    <xf numFmtId="3" fontId="0" fillId="0" borderId="51" xfId="0" applyNumberFormat="1" applyFill="1" applyBorder="1" applyAlignment="1">
      <alignment wrapText="1"/>
    </xf>
    <xf numFmtId="0" fontId="0" fillId="0" borderId="51" xfId="0" applyNumberFormat="1" applyFill="1" applyBorder="1" applyAlignment="1">
      <alignment/>
    </xf>
    <xf numFmtId="0" fontId="0" fillId="0" borderId="51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0" fontId="0" fillId="0" borderId="51" xfId="0" applyNumberFormat="1" applyFill="1" applyBorder="1" applyAlignment="1">
      <alignment/>
    </xf>
    <xf numFmtId="0" fontId="0" fillId="0" borderId="51" xfId="0" applyNumberFormat="1" applyFill="1" applyBorder="1" applyAlignment="1" quotePrefix="1">
      <alignment/>
    </xf>
    <xf numFmtId="3" fontId="0" fillId="0" borderId="51" xfId="0" applyNumberFormat="1" applyFill="1" applyBorder="1" applyAlignment="1">
      <alignment/>
    </xf>
    <xf numFmtId="0" fontId="0" fillId="2" borderId="0" xfId="0" applyFill="1" applyAlignment="1">
      <alignment/>
    </xf>
    <xf numFmtId="178" fontId="0" fillId="2" borderId="0" xfId="21" applyNumberFormat="1" applyFont="1" applyFill="1" applyAlignment="1">
      <alignment horizontal="center"/>
    </xf>
    <xf numFmtId="178" fontId="0" fillId="0" borderId="0" xfId="21" applyNumberFormat="1" applyAlignment="1">
      <alignment/>
    </xf>
    <xf numFmtId="178" fontId="0" fillId="0" borderId="0" xfId="21" applyNumberFormat="1" applyFont="1" applyAlignment="1">
      <alignment horizontal="center"/>
    </xf>
    <xf numFmtId="178" fontId="0" fillId="2" borderId="0" xfId="21" applyNumberFormat="1" applyFill="1" applyAlignment="1">
      <alignment/>
    </xf>
    <xf numFmtId="0" fontId="0" fillId="0" borderId="0" xfId="0" applyFill="1" applyAlignment="1" quotePrefix="1">
      <alignment horizontal="center"/>
    </xf>
    <xf numFmtId="0" fontId="1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7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Font="1" applyFill="1" applyBorder="1" applyAlignment="1" quotePrefix="1">
      <alignment/>
    </xf>
    <xf numFmtId="2" fontId="0" fillId="7" borderId="0" xfId="0" applyNumberFormat="1" applyFont="1" applyFill="1" applyBorder="1" applyAlignment="1">
      <alignment/>
    </xf>
    <xf numFmtId="2" fontId="0" fillId="0" borderId="1" xfId="0" applyNumberFormat="1" applyBorder="1" applyAlignment="1">
      <alignment/>
    </xf>
    <xf numFmtId="0" fontId="10" fillId="0" borderId="28" xfId="0" applyNumberFormat="1" applyFont="1" applyFill="1" applyBorder="1" applyAlignment="1">
      <alignment wrapText="1"/>
    </xf>
    <xf numFmtId="0" fontId="10" fillId="0" borderId="25" xfId="0" applyNumberFormat="1" applyFont="1" applyFill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0" xfId="0" applyFont="1" applyAlignment="1">
      <alignment wrapText="1"/>
    </xf>
    <xf numFmtId="2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50" fillId="5" borderId="28" xfId="0" applyFont="1" applyFill="1" applyBorder="1" applyAlignment="1">
      <alignment/>
    </xf>
    <xf numFmtId="0" fontId="50" fillId="5" borderId="25" xfId="0" applyFont="1" applyFill="1" applyBorder="1" applyAlignment="1">
      <alignment horizontal="center"/>
    </xf>
    <xf numFmtId="0" fontId="50" fillId="5" borderId="29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9" fontId="49" fillId="0" borderId="11" xfId="0" applyNumberFormat="1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" xfId="0" applyFont="1" applyBorder="1" applyAlignment="1">
      <alignment horizontal="center"/>
    </xf>
    <xf numFmtId="9" fontId="49" fillId="0" borderId="22" xfId="0" applyNumberFormat="1" applyFont="1" applyBorder="1" applyAlignment="1">
      <alignment horizontal="center"/>
    </xf>
    <xf numFmtId="9" fontId="0" fillId="0" borderId="0" xfId="21" applyAlignment="1">
      <alignment horizontal="left"/>
    </xf>
    <xf numFmtId="0" fontId="47" fillId="5" borderId="25" xfId="0" applyFont="1" applyFill="1" applyBorder="1" applyAlignment="1">
      <alignment horizontal="center" vertical="top" wrapText="1"/>
    </xf>
    <xf numFmtId="0" fontId="47" fillId="5" borderId="29" xfId="0" applyFont="1" applyFill="1" applyBorder="1" applyAlignment="1">
      <alignment horizontal="center" vertical="top" wrapText="1"/>
    </xf>
    <xf numFmtId="0" fontId="47" fillId="0" borderId="4" xfId="0" applyFont="1" applyBorder="1" applyAlignment="1">
      <alignment vertical="top" wrapText="1"/>
    </xf>
    <xf numFmtId="3" fontId="47" fillId="0" borderId="4" xfId="0" applyNumberFormat="1" applyFont="1" applyBorder="1" applyAlignment="1">
      <alignment horizontal="center" vertical="top" wrapText="1"/>
    </xf>
    <xf numFmtId="0" fontId="47" fillId="0" borderId="4" xfId="0" applyFont="1" applyBorder="1" applyAlignment="1">
      <alignment horizontal="center" vertical="top" wrapText="1"/>
    </xf>
    <xf numFmtId="9" fontId="48" fillId="0" borderId="4" xfId="0" applyNumberFormat="1" applyFont="1" applyBorder="1" applyAlignment="1">
      <alignment horizontal="center" vertical="top" wrapText="1"/>
    </xf>
    <xf numFmtId="9" fontId="47" fillId="0" borderId="4" xfId="0" applyNumberFormat="1" applyFont="1" applyBorder="1" applyAlignment="1">
      <alignment horizontal="center" vertical="top" wrapText="1"/>
    </xf>
    <xf numFmtId="0" fontId="48" fillId="0" borderId="4" xfId="0" applyFont="1" applyBorder="1" applyAlignment="1">
      <alignment vertical="top" wrapText="1"/>
    </xf>
    <xf numFmtId="3" fontId="48" fillId="0" borderId="4" xfId="0" applyNumberFormat="1" applyFont="1" applyBorder="1" applyAlignment="1">
      <alignment horizontal="center" vertical="top" wrapText="1"/>
    </xf>
    <xf numFmtId="0" fontId="48" fillId="0" borderId="4" xfId="0" applyFont="1" applyBorder="1" applyAlignment="1">
      <alignment horizontal="center" vertical="top" wrapText="1"/>
    </xf>
    <xf numFmtId="0" fontId="47" fillId="5" borderId="28" xfId="0" applyFont="1" applyFill="1" applyBorder="1" applyAlignment="1">
      <alignment vertical="top" wrapText="1"/>
    </xf>
    <xf numFmtId="0" fontId="47" fillId="5" borderId="25" xfId="0" applyFont="1" applyFill="1" applyBorder="1" applyAlignment="1">
      <alignment vertical="top" wrapText="1"/>
    </xf>
    <xf numFmtId="0" fontId="18" fillId="0" borderId="0" xfId="20" applyFont="1" applyFill="1" applyBorder="1" applyAlignment="1">
      <alignment horizontal="left"/>
      <protection/>
    </xf>
    <xf numFmtId="9" fontId="0" fillId="0" borderId="0" xfId="21" applyFill="1" applyBorder="1" applyAlignment="1">
      <alignment horizontal="left"/>
    </xf>
    <xf numFmtId="0" fontId="0" fillId="0" borderId="28" xfId="0" applyBorder="1" applyAlignment="1">
      <alignment/>
    </xf>
    <xf numFmtId="0" fontId="10" fillId="0" borderId="25" xfId="0" applyFont="1" applyBorder="1" applyAlignment="1">
      <alignment/>
    </xf>
    <xf numFmtId="0" fontId="10" fillId="0" borderId="29" xfId="0" applyFont="1" applyBorder="1" applyAlignment="1">
      <alignment/>
    </xf>
    <xf numFmtId="0" fontId="46" fillId="0" borderId="10" xfId="0" applyFont="1" applyBorder="1" applyAlignment="1">
      <alignment horizontal="justify"/>
    </xf>
    <xf numFmtId="9" fontId="0" fillId="0" borderId="0" xfId="21" applyBorder="1" applyAlignment="1">
      <alignment/>
    </xf>
    <xf numFmtId="9" fontId="0" fillId="0" borderId="11" xfId="21" applyBorder="1" applyAlignment="1">
      <alignment/>
    </xf>
    <xf numFmtId="9" fontId="10" fillId="0" borderId="1" xfId="0" applyNumberFormat="1" applyFont="1" applyBorder="1" applyAlignment="1">
      <alignment/>
    </xf>
    <xf numFmtId="9" fontId="10" fillId="0" borderId="22" xfId="0" applyNumberFormat="1" applyFont="1" applyBorder="1" applyAlignment="1">
      <alignment/>
    </xf>
    <xf numFmtId="0" fontId="39" fillId="5" borderId="0" xfId="0" applyFont="1" applyFill="1" applyAlignment="1">
      <alignment horizontal="center"/>
    </xf>
    <xf numFmtId="0" fontId="52" fillId="0" borderId="0" xfId="0" applyFont="1" applyAlignment="1">
      <alignment horizontal="center" wrapText="1"/>
    </xf>
    <xf numFmtId="0" fontId="6" fillId="0" borderId="28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9" xfId="0" applyFont="1" applyBorder="1" applyAlignment="1">
      <alignment/>
    </xf>
    <xf numFmtId="43" fontId="6" fillId="0" borderId="0" xfId="15" applyFont="1" applyBorder="1" applyAlignment="1">
      <alignment/>
    </xf>
    <xf numFmtId="43" fontId="6" fillId="0" borderId="0" xfId="15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3" fontId="7" fillId="0" borderId="0" xfId="15" applyFont="1" applyBorder="1" applyAlignment="1">
      <alignment/>
    </xf>
    <xf numFmtId="43" fontId="7" fillId="0" borderId="0" xfId="15" applyFont="1" applyBorder="1" applyAlignment="1">
      <alignment horizontal="center"/>
    </xf>
    <xf numFmtId="186" fontId="7" fillId="0" borderId="11" xfId="0" applyNumberFormat="1" applyFont="1" applyBorder="1" applyAlignment="1">
      <alignment horizontal="center"/>
    </xf>
    <xf numFmtId="43" fontId="6" fillId="0" borderId="1" xfId="15" applyFont="1" applyBorder="1" applyAlignment="1">
      <alignment/>
    </xf>
    <xf numFmtId="43" fontId="6" fillId="0" borderId="1" xfId="15" applyFont="1" applyBorder="1" applyAlignment="1">
      <alignment horizontal="center"/>
    </xf>
    <xf numFmtId="0" fontId="6" fillId="0" borderId="22" xfId="0" applyFont="1" applyBorder="1" applyAlignment="1">
      <alignment/>
    </xf>
    <xf numFmtId="215" fontId="7" fillId="0" borderId="52" xfId="0" applyNumberFormat="1" applyFont="1" applyBorder="1" applyAlignment="1" quotePrefix="1">
      <alignment wrapText="1"/>
    </xf>
    <xf numFmtId="215" fontId="7" fillId="0" borderId="52" xfId="0" applyNumberFormat="1" applyFont="1" applyBorder="1" applyAlignment="1" quotePrefix="1">
      <alignment/>
    </xf>
    <xf numFmtId="215" fontId="7" fillId="0" borderId="48" xfId="0" applyNumberFormat="1" applyFont="1" applyBorder="1" applyAlignment="1" quotePrefix="1">
      <alignment/>
    </xf>
    <xf numFmtId="0" fontId="9" fillId="0" borderId="0" xfId="0" applyFont="1" applyAlignment="1">
      <alignment/>
    </xf>
    <xf numFmtId="0" fontId="27" fillId="0" borderId="0" xfId="0" applyFont="1" applyAlignment="1">
      <alignment horizontal="center"/>
    </xf>
    <xf numFmtId="178" fontId="0" fillId="0" borderId="0" xfId="21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10" fillId="0" borderId="2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178" fontId="10" fillId="0" borderId="0" xfId="21" applyNumberFormat="1" applyFont="1" applyAlignment="1">
      <alignment horizontal="center"/>
    </xf>
    <xf numFmtId="178" fontId="42" fillId="0" borderId="0" xfId="21" applyNumberFormat="1" applyFont="1" applyAlignment="1">
      <alignment horizontal="center"/>
    </xf>
    <xf numFmtId="178" fontId="57" fillId="0" borderId="0" xfId="21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8" fontId="0" fillId="0" borderId="0" xfId="21" applyNumberFormat="1" applyFont="1" applyFill="1" applyAlignment="1">
      <alignment horizontal="center"/>
    </xf>
    <xf numFmtId="178" fontId="10" fillId="0" borderId="0" xfId="21" applyNumberFormat="1" applyFont="1" applyFill="1" applyAlignment="1">
      <alignment horizontal="center"/>
    </xf>
    <xf numFmtId="178" fontId="0" fillId="0" borderId="0" xfId="21" applyNumberFormat="1" applyFont="1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21" applyFont="1" applyAlignment="1">
      <alignment horizontal="center"/>
    </xf>
    <xf numFmtId="0" fontId="0" fillId="2" borderId="0" xfId="0" applyFont="1" applyFill="1" applyAlignment="1">
      <alignment/>
    </xf>
    <xf numFmtId="9" fontId="0" fillId="2" borderId="0" xfId="21" applyFont="1" applyFill="1" applyAlignment="1">
      <alignment horizontal="center"/>
    </xf>
    <xf numFmtId="0" fontId="27" fillId="5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6" fillId="0" borderId="0" xfId="19" applyFont="1" applyFill="1" applyAlignment="1">
      <alignment horizontal="left" wrapText="1"/>
    </xf>
    <xf numFmtId="0" fontId="56" fillId="0" borderId="0" xfId="19" applyFont="1" applyAlignment="1">
      <alignment horizontal="left" wrapText="1"/>
    </xf>
    <xf numFmtId="0" fontId="45" fillId="0" borderId="0" xfId="0" applyFont="1" applyAlignment="1">
      <alignment wrapText="1"/>
    </xf>
    <xf numFmtId="0" fontId="56" fillId="0" borderId="0" xfId="19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left" wrapText="1"/>
    </xf>
    <xf numFmtId="0" fontId="7" fillId="0" borderId="4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6" fillId="0" borderId="0" xfId="0" applyFont="1" applyAlignment="1">
      <alignment/>
    </xf>
    <xf numFmtId="0" fontId="47" fillId="0" borderId="4" xfId="0" applyFont="1" applyBorder="1" applyAlignment="1">
      <alignment vertical="top" wrapText="1"/>
    </xf>
    <xf numFmtId="0" fontId="39" fillId="0" borderId="0" xfId="0" applyFont="1" applyAlignment="1">
      <alignment/>
    </xf>
    <xf numFmtId="0" fontId="52" fillId="5" borderId="0" xfId="0" applyFont="1" applyFill="1" applyAlignment="1">
      <alignment horizontal="center"/>
    </xf>
    <xf numFmtId="178" fontId="6" fillId="2" borderId="0" xfId="21" applyNumberFormat="1" applyFont="1" applyFill="1" applyAlignment="1" quotePrefix="1">
      <alignment horizontal="center"/>
    </xf>
    <xf numFmtId="0" fontId="42" fillId="0" borderId="0" xfId="0" applyFont="1" applyAlignment="1">
      <alignment horizontal="center"/>
    </xf>
    <xf numFmtId="178" fontId="58" fillId="0" borderId="0" xfId="21" applyNumberFormat="1" applyFont="1" applyFill="1" applyAlignment="1">
      <alignment horizontal="center"/>
    </xf>
    <xf numFmtId="178" fontId="10" fillId="2" borderId="0" xfId="0" applyNumberFormat="1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178" fontId="10" fillId="0" borderId="0" xfId="0" applyNumberFormat="1" applyFont="1" applyFill="1" applyAlignment="1">
      <alignment horizontal="center"/>
    </xf>
    <xf numFmtId="0" fontId="19" fillId="0" borderId="0" xfId="0" applyNumberFormat="1" applyFont="1" applyAlignment="1">
      <alignment horizontal="left"/>
    </xf>
    <xf numFmtId="0" fontId="10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Normal_Ark3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externalLink" Target="externalLinks/externalLink1.xml" /><Relationship Id="rId7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ERC-stipendier (2007-09) opdelt på værtsland og hovedområde. Kun lande med 10 eller flere stipendier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'Tabel 1.3.3'!#REF!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'Tabel 1.3.3'!#REF!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'Tabel 1.3.3'!#REF!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4887398"/>
        <c:axId val="24224535"/>
      </c:barChart>
      <c:catAx>
        <c:axId val="54887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24535"/>
        <c:crosses val="autoZero"/>
        <c:auto val="1"/>
        <c:lblOffset val="100"/>
        <c:tickLblSkip val="1"/>
        <c:noMultiLvlLbl val="0"/>
      </c:catAx>
      <c:valAx>
        <c:axId val="242245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887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ERC-stipendier (2007-09) opdelt på værtsland og hovedområde. Kun lande med 10 eller flere stipendier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'Tabel 1.3.4'!#REF!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'Tabel 1.3.4'!#REF!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'Tabel 1.3.4'!#REF!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1.3.4'!#REF!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6694224"/>
        <c:axId val="16030289"/>
      </c:barChart>
      <c:catAx>
        <c:axId val="16694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030289"/>
        <c:crosses val="autoZero"/>
        <c:auto val="1"/>
        <c:lblOffset val="100"/>
        <c:tickLblSkip val="1"/>
        <c:noMultiLvlLbl val="0"/>
      </c:catAx>
      <c:valAx>
        <c:axId val="160302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694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ERC-stipendier (2007-09) opdelt på værtsland og hovedområde. Kun lande med 10 eller flere stipendier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'Tabel 1.3.4'!#REF!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'Tabel 1.3.4'!#REF!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'Tabel 1.3.4'!#REF!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1.3.4'!#REF!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1.3.4'!#REF!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0054874"/>
        <c:axId val="23385003"/>
      </c:barChart>
      <c:catAx>
        <c:axId val="10054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385003"/>
        <c:crosses val="autoZero"/>
        <c:auto val="1"/>
        <c:lblOffset val="100"/>
        <c:tickLblSkip val="1"/>
        <c:noMultiLvlLbl val="0"/>
      </c:catAx>
      <c:valAx>
        <c:axId val="233850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054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'Tabel 2.2.1'!#REF!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2.2.1'!#REF!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2.2.1'!#REF!</c:f>
              <c:numCache>
                <c:ptCount val="1"/>
                <c:pt idx="0">
                  <c:v>1</c:v>
                </c:pt>
              </c:numCache>
            </c:numRef>
          </c:val>
        </c:ser>
        <c:axId val="9138436"/>
        <c:axId val="15137061"/>
      </c:barChart>
      <c:catAx>
        <c:axId val="9138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137061"/>
        <c:crossesAt val="1"/>
        <c:auto val="1"/>
        <c:lblOffset val="100"/>
        <c:noMultiLvlLbl val="0"/>
      </c:catAx>
      <c:valAx>
        <c:axId val="151370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138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2</xdr:row>
      <xdr:rowOff>9525</xdr:rowOff>
    </xdr:from>
    <xdr:to>
      <xdr:col>23</xdr:col>
      <xdr:colOff>0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7915275" y="476250"/>
        <a:ext cx="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25</xdr:row>
      <xdr:rowOff>161925</xdr:rowOff>
    </xdr:to>
    <xdr:graphicFrame>
      <xdr:nvGraphicFramePr>
        <xdr:cNvPr id="1" name="Chart 1"/>
        <xdr:cNvGraphicFramePr/>
      </xdr:nvGraphicFramePr>
      <xdr:xfrm>
        <a:off x="4057650" y="0"/>
        <a:ext cx="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27</xdr:row>
      <xdr:rowOff>161925</xdr:rowOff>
    </xdr:to>
    <xdr:graphicFrame>
      <xdr:nvGraphicFramePr>
        <xdr:cNvPr id="2" name="Chart 8"/>
        <xdr:cNvGraphicFramePr/>
      </xdr:nvGraphicFramePr>
      <xdr:xfrm>
        <a:off x="5476875" y="390525"/>
        <a:ext cx="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0</xdr:rowOff>
    </xdr:from>
    <xdr:to>
      <xdr:col>10</xdr:col>
      <xdr:colOff>123825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04950" y="0"/>
        <a:ext cx="521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alyseenheden\Forskningsbarometer\Forskningsbarometer%202010\kap%201-1%20Data%20-%20Eksterne%20midler\2010%20OECD%2027ma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-figur"/>
      <sheetName val="mellemregning"/>
      <sheetName val="rådata"/>
    </sheetNames>
    <sheetDataSet>
      <sheetData sheetId="1">
        <row r="6">
          <cell r="K6" t="str">
            <v>Australia</v>
          </cell>
          <cell r="L6">
            <v>0.011712737473407306</v>
          </cell>
          <cell r="M6">
            <v>0.07240384042234842</v>
          </cell>
          <cell r="N6">
            <v>0.028995001133149102</v>
          </cell>
          <cell r="O6">
            <v>0.11311157902890481</v>
          </cell>
          <cell r="P6">
            <v>1</v>
          </cell>
        </row>
        <row r="10">
          <cell r="K10" t="str">
            <v>Austria</v>
          </cell>
          <cell r="L10">
            <v>0.010303867420432865</v>
          </cell>
          <cell r="M10">
            <v>0.05736282217401192</v>
          </cell>
          <cell r="N10">
            <v>0.04936412595901629</v>
          </cell>
          <cell r="O10">
            <v>0.11703081555346108</v>
          </cell>
          <cell r="P10">
            <v>1</v>
          </cell>
        </row>
        <row r="14">
          <cell r="K14" t="str">
            <v>Belgium</v>
          </cell>
          <cell r="L14">
            <v>0.02392039583238616</v>
          </cell>
          <cell r="M14">
            <v>0.11143304300385061</v>
          </cell>
          <cell r="N14">
            <v>0.07196539163656904</v>
          </cell>
          <cell r="O14">
            <v>0.2073188304728058</v>
          </cell>
          <cell r="P14">
            <v>1</v>
          </cell>
        </row>
        <row r="18">
          <cell r="K18" t="str">
            <v>Canada</v>
          </cell>
          <cell r="L18">
            <v>0.07737367475326012</v>
          </cell>
          <cell r="M18">
            <v>0.08252528383549114</v>
          </cell>
          <cell r="N18">
            <v>0.01060603957679586</v>
          </cell>
          <cell r="O18">
            <v>0.17050499816554712</v>
          </cell>
          <cell r="P18">
            <v>1</v>
          </cell>
        </row>
        <row r="22">
          <cell r="K22" t="str">
            <v>Czech Republic</v>
          </cell>
          <cell r="L22">
            <v>0</v>
          </cell>
          <cell r="M22">
            <v>0.0062461481456275066</v>
          </cell>
          <cell r="N22">
            <v>0.04338086001746804</v>
          </cell>
          <cell r="O22">
            <v>0.04962700816309555</v>
          </cell>
          <cell r="P22">
            <v>1</v>
          </cell>
        </row>
        <row r="30">
          <cell r="K30" t="str">
            <v>Finland</v>
          </cell>
          <cell r="L30">
            <v>0.024746583301316707</v>
          </cell>
          <cell r="M30">
            <v>0.07003516036338325</v>
          </cell>
          <cell r="N30">
            <v>0.09051515615503626</v>
          </cell>
          <cell r="O30">
            <v>0.18529689981973624</v>
          </cell>
          <cell r="P30">
            <v>1</v>
          </cell>
        </row>
        <row r="34">
          <cell r="K34" t="str">
            <v>Hungary</v>
          </cell>
          <cell r="L34">
            <v>0.018102699447455545</v>
          </cell>
          <cell r="M34">
            <v>0.13700105180485828</v>
          </cell>
          <cell r="N34">
            <v>0.07698989545781264</v>
          </cell>
          <cell r="O34">
            <v>0.23209364671012644</v>
          </cell>
          <cell r="P34">
            <v>1</v>
          </cell>
        </row>
        <row r="38">
          <cell r="K38" t="str">
            <v>Ireland</v>
          </cell>
          <cell r="L38">
            <v>0.04495446939293179</v>
          </cell>
          <cell r="M38">
            <v>0.018314492517092412</v>
          </cell>
          <cell r="N38">
            <v>0.07192872410084178</v>
          </cell>
          <cell r="O38">
            <v>0.135197686010866</v>
          </cell>
          <cell r="P38">
            <v>1</v>
          </cell>
        </row>
        <row r="42">
          <cell r="K42" t="str">
            <v>Japan</v>
          </cell>
          <cell r="L42">
            <v>0.010177769774198125</v>
          </cell>
          <cell r="M42">
            <v>0.030282407724658445</v>
          </cell>
          <cell r="N42">
            <v>0.0005004007987289182</v>
          </cell>
          <cell r="O42">
            <v>0.04096057829758549</v>
          </cell>
          <cell r="P42">
            <v>1</v>
          </cell>
        </row>
        <row r="46">
          <cell r="K46" t="str">
            <v>Norway</v>
          </cell>
          <cell r="L46">
            <v>0.026904890557486537</v>
          </cell>
          <cell r="M46">
            <v>0.04027974355282913</v>
          </cell>
          <cell r="N46">
            <v>0.024311625567685714</v>
          </cell>
          <cell r="O46">
            <v>0.09149625967800137</v>
          </cell>
          <cell r="P46">
            <v>1</v>
          </cell>
        </row>
        <row r="50">
          <cell r="K50" t="str">
            <v>Poland</v>
          </cell>
          <cell r="L50">
            <v>0.0015329010064384166</v>
          </cell>
          <cell r="M50">
            <v>0.054025753666643424</v>
          </cell>
          <cell r="N50">
            <v>0.08325546800548544</v>
          </cell>
          <cell r="O50">
            <v>0.1388141226785673</v>
          </cell>
          <cell r="P50">
            <v>1</v>
          </cell>
        </row>
        <row r="54">
          <cell r="K54" t="str">
            <v>Slovak Republic</v>
          </cell>
          <cell r="L54">
            <v>0.012346582283111706</v>
          </cell>
          <cell r="M54">
            <v>0.02453768908562126</v>
          </cell>
          <cell r="N54">
            <v>0.0945108009730936</v>
          </cell>
          <cell r="O54">
            <v>0.13139507234182657</v>
          </cell>
          <cell r="P54">
            <v>1</v>
          </cell>
        </row>
        <row r="58">
          <cell r="K58" t="str">
            <v>Spain</v>
          </cell>
          <cell r="L58">
            <v>0.01164364895385902</v>
          </cell>
          <cell r="M58">
            <v>0.09014752888293572</v>
          </cell>
          <cell r="N58">
            <v>0.043036980970528424</v>
          </cell>
          <cell r="O58">
            <v>0.14482815880732317</v>
          </cell>
          <cell r="P58">
            <v>1</v>
          </cell>
        </row>
        <row r="62">
          <cell r="K62" t="str">
            <v>Sweden</v>
          </cell>
          <cell r="L62">
            <v>0.09119903806607271</v>
          </cell>
          <cell r="M62">
            <v>0.04910700641725893</v>
          </cell>
          <cell r="N62">
            <v>0.06892026060236135</v>
          </cell>
          <cell r="O62">
            <v>0.209226305085693</v>
          </cell>
          <cell r="P62">
            <v>1</v>
          </cell>
        </row>
        <row r="66">
          <cell r="K66" t="str">
            <v>  China</v>
          </cell>
          <cell r="M66">
            <v>0.37100623235197105</v>
          </cell>
          <cell r="N66">
            <v>0.01298891167062143</v>
          </cell>
          <cell r="O66">
            <v>0.3839951440225925</v>
          </cell>
          <cell r="P66">
            <v>1</v>
          </cell>
        </row>
        <row r="70">
          <cell r="K70" t="str">
            <v>  Romania</v>
          </cell>
          <cell r="L70">
            <v>0.0005854681083648244</v>
          </cell>
          <cell r="M70">
            <v>0.05557443428632256</v>
          </cell>
          <cell r="N70">
            <v>0.05452632354687225</v>
          </cell>
          <cell r="O70">
            <v>0.11068622594155964</v>
          </cell>
          <cell r="P70">
            <v>1</v>
          </cell>
        </row>
        <row r="74">
          <cell r="K74" t="str">
            <v>  Russian Federation</v>
          </cell>
          <cell r="L74">
            <v>0.002923653629012463</v>
          </cell>
          <cell r="M74">
            <v>0.28558704510228844</v>
          </cell>
          <cell r="N74">
            <v>0.026932679697307612</v>
          </cell>
          <cell r="O74">
            <v>0.31544337842860853</v>
          </cell>
          <cell r="P74">
            <v>1</v>
          </cell>
        </row>
        <row r="78">
          <cell r="K78" t="str">
            <v>  Slovenia</v>
          </cell>
          <cell r="L78">
            <v>0.0005100017000056667</v>
          </cell>
          <cell r="M78">
            <v>0.1056931300882114</v>
          </cell>
          <cell r="N78">
            <v>0.11429704765682552</v>
          </cell>
          <cell r="O78">
            <v>0.22050017944504258</v>
          </cell>
          <cell r="P7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Y75"/>
  <sheetViews>
    <sheetView tabSelected="1" workbookViewId="0" topLeftCell="C1">
      <selection activeCell="C2" sqref="C2"/>
    </sheetView>
  </sheetViews>
  <sheetFormatPr defaultColWidth="9.140625" defaultRowHeight="12.75"/>
  <cols>
    <col min="1" max="1" width="0" style="0" hidden="1" customWidth="1"/>
    <col min="2" max="2" width="13.00390625" style="0" hidden="1" customWidth="1"/>
    <col min="3" max="3" width="130.7109375" style="779" customWidth="1"/>
  </cols>
  <sheetData>
    <row r="1" spans="1:25" ht="18">
      <c r="A1" s="452"/>
      <c r="B1" s="452" t="s">
        <v>816</v>
      </c>
      <c r="C1" s="778" t="s">
        <v>43</v>
      </c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</row>
    <row r="2" spans="1:3" s="102" customFormat="1" ht="18">
      <c r="A2" s="453"/>
      <c r="B2" s="102" t="s">
        <v>634</v>
      </c>
      <c r="C2" s="780" t="s">
        <v>171</v>
      </c>
    </row>
    <row r="3" spans="1:3" ht="17.25" customHeight="1">
      <c r="A3" t="s">
        <v>680</v>
      </c>
      <c r="B3" t="s">
        <v>631</v>
      </c>
      <c r="C3" s="781" t="s">
        <v>744</v>
      </c>
    </row>
    <row r="4" spans="1:3" ht="12.75">
      <c r="A4" t="s">
        <v>681</v>
      </c>
      <c r="B4" t="s">
        <v>632</v>
      </c>
      <c r="C4" s="781" t="s">
        <v>745</v>
      </c>
    </row>
    <row r="5" spans="1:3" ht="25.5">
      <c r="A5" t="s">
        <v>682</v>
      </c>
      <c r="B5" t="s">
        <v>633</v>
      </c>
      <c r="C5" s="781" t="s">
        <v>814</v>
      </c>
    </row>
    <row r="6" spans="1:3" ht="25.5">
      <c r="A6" t="s">
        <v>683</v>
      </c>
      <c r="B6" t="s">
        <v>635</v>
      </c>
      <c r="C6" s="781" t="s">
        <v>172</v>
      </c>
    </row>
    <row r="7" spans="1:3" ht="15.75" customHeight="1">
      <c r="A7" t="s">
        <v>684</v>
      </c>
      <c r="B7" t="s">
        <v>636</v>
      </c>
      <c r="C7" s="781" t="s">
        <v>882</v>
      </c>
    </row>
    <row r="8" spans="1:3" ht="25.5">
      <c r="A8" t="s">
        <v>686</v>
      </c>
      <c r="B8" s="255" t="s">
        <v>660</v>
      </c>
      <c r="C8" s="781" t="s">
        <v>173</v>
      </c>
    </row>
    <row r="9" spans="1:3" ht="25.5">
      <c r="A9" t="s">
        <v>685</v>
      </c>
      <c r="B9" s="255" t="s">
        <v>659</v>
      </c>
      <c r="C9" s="781" t="s">
        <v>174</v>
      </c>
    </row>
    <row r="10" spans="1:3" ht="25.5">
      <c r="A10" t="s">
        <v>687</v>
      </c>
      <c r="B10" s="255" t="s">
        <v>139</v>
      </c>
      <c r="C10" s="781" t="s">
        <v>884</v>
      </c>
    </row>
    <row r="11" spans="1:3" ht="25.5">
      <c r="A11" t="s">
        <v>688</v>
      </c>
      <c r="B11" s="255" t="s">
        <v>140</v>
      </c>
      <c r="C11" s="781" t="s">
        <v>0</v>
      </c>
    </row>
    <row r="12" spans="1:3" ht="38.25">
      <c r="A12" t="s">
        <v>689</v>
      </c>
      <c r="B12" s="255" t="s">
        <v>141</v>
      </c>
      <c r="C12" s="781" t="s">
        <v>746</v>
      </c>
    </row>
    <row r="13" spans="2:3" ht="12.75">
      <c r="B13" s="255"/>
      <c r="C13" s="782"/>
    </row>
    <row r="14" spans="1:3" ht="12.75">
      <c r="A14" t="s">
        <v>690</v>
      </c>
      <c r="B14" s="255" t="s">
        <v>637</v>
      </c>
      <c r="C14" s="780" t="s">
        <v>854</v>
      </c>
    </row>
    <row r="15" spans="1:3" ht="12.75">
      <c r="A15" t="s">
        <v>691</v>
      </c>
      <c r="B15" s="255" t="s">
        <v>651</v>
      </c>
      <c r="C15" s="781" t="s">
        <v>855</v>
      </c>
    </row>
    <row r="16" spans="1:3" ht="12.75">
      <c r="A16" t="s">
        <v>785</v>
      </c>
      <c r="B16" s="255" t="s">
        <v>145</v>
      </c>
      <c r="C16" s="781" t="s">
        <v>859</v>
      </c>
    </row>
    <row r="17" spans="1:3" ht="12.75">
      <c r="A17" t="s">
        <v>786</v>
      </c>
      <c r="B17" s="255" t="s">
        <v>146</v>
      </c>
      <c r="C17" s="781" t="s">
        <v>175</v>
      </c>
    </row>
    <row r="18" spans="2:3" ht="12.75">
      <c r="B18" s="255" t="s">
        <v>147</v>
      </c>
      <c r="C18" s="781" t="s">
        <v>826</v>
      </c>
    </row>
    <row r="19" ht="12.75">
      <c r="C19" s="782"/>
    </row>
    <row r="20" spans="2:3" ht="12.75">
      <c r="B20" s="255"/>
      <c r="C20" s="781" t="s">
        <v>92</v>
      </c>
    </row>
    <row r="21" spans="1:3" ht="25.5">
      <c r="A21" t="s">
        <v>771</v>
      </c>
      <c r="B21" s="255" t="s">
        <v>652</v>
      </c>
      <c r="C21" s="781" t="s">
        <v>142</v>
      </c>
    </row>
    <row r="22" spans="1:3" ht="12.75">
      <c r="A22" t="s">
        <v>781</v>
      </c>
      <c r="B22" s="255" t="s">
        <v>653</v>
      </c>
      <c r="C22" s="781" t="s">
        <v>143</v>
      </c>
    </row>
    <row r="23" spans="1:3" ht="25.5">
      <c r="A23" t="s">
        <v>772</v>
      </c>
      <c r="B23" s="255">
        <v>11</v>
      </c>
      <c r="C23" s="781" t="s">
        <v>144</v>
      </c>
    </row>
    <row r="24" spans="1:3" ht="12.75">
      <c r="A24" t="s">
        <v>773</v>
      </c>
      <c r="B24" s="255">
        <v>12</v>
      </c>
      <c r="C24" s="781" t="s">
        <v>861</v>
      </c>
    </row>
    <row r="25" spans="1:3" ht="12.75">
      <c r="A25" t="s">
        <v>774</v>
      </c>
      <c r="B25" s="255">
        <v>13</v>
      </c>
      <c r="C25" s="781" t="s">
        <v>154</v>
      </c>
    </row>
    <row r="26" spans="1:3" ht="12.75">
      <c r="A26" t="s">
        <v>775</v>
      </c>
      <c r="B26" s="255">
        <v>14</v>
      </c>
      <c r="C26" s="782"/>
    </row>
    <row r="27" ht="18.75" customHeight="1">
      <c r="C27" s="781" t="s">
        <v>148</v>
      </c>
    </row>
    <row r="28" spans="1:3" ht="25.5">
      <c r="A28" t="s">
        <v>776</v>
      </c>
      <c r="B28" s="255">
        <v>15</v>
      </c>
      <c r="C28" s="781" t="s">
        <v>8</v>
      </c>
    </row>
    <row r="29" spans="1:3" ht="12.75">
      <c r="A29" t="s">
        <v>777</v>
      </c>
      <c r="B29" s="255">
        <v>16</v>
      </c>
      <c r="C29" s="783" t="s">
        <v>150</v>
      </c>
    </row>
    <row r="30" spans="1:3" ht="12.75">
      <c r="A30" t="s">
        <v>767</v>
      </c>
      <c r="B30" s="255">
        <v>17</v>
      </c>
      <c r="C30" s="783" t="s">
        <v>149</v>
      </c>
    </row>
    <row r="31" spans="1:3" ht="12.75">
      <c r="A31" t="s">
        <v>768</v>
      </c>
      <c r="B31" s="255">
        <v>17</v>
      </c>
      <c r="C31" s="783" t="s">
        <v>843</v>
      </c>
    </row>
    <row r="32" spans="1:3" ht="12.75">
      <c r="A32" t="s">
        <v>769</v>
      </c>
      <c r="B32" s="255">
        <v>17</v>
      </c>
      <c r="C32" s="783" t="s">
        <v>151</v>
      </c>
    </row>
    <row r="33" spans="1:3" ht="38.25">
      <c r="A33" t="s">
        <v>770</v>
      </c>
      <c r="B33" s="255">
        <v>17</v>
      </c>
      <c r="C33" s="783" t="s">
        <v>153</v>
      </c>
    </row>
    <row r="34" spans="1:3" ht="25.5">
      <c r="A34" t="s">
        <v>778</v>
      </c>
      <c r="B34" s="255">
        <v>17</v>
      </c>
      <c r="C34" s="783" t="s">
        <v>152</v>
      </c>
    </row>
    <row r="35" spans="1:3" ht="12.75">
      <c r="A35" t="s">
        <v>779</v>
      </c>
      <c r="B35" s="255">
        <v>17</v>
      </c>
      <c r="C35" s="781" t="s">
        <v>176</v>
      </c>
    </row>
    <row r="36" spans="1:3" ht="25.5">
      <c r="A36" t="s">
        <v>780</v>
      </c>
      <c r="B36" s="255">
        <v>18</v>
      </c>
      <c r="C36" s="781" t="s">
        <v>11</v>
      </c>
    </row>
    <row r="37" spans="2:3" ht="25.5">
      <c r="B37" s="255">
        <v>19</v>
      </c>
      <c r="C37" s="781" t="s">
        <v>10</v>
      </c>
    </row>
    <row r="38" spans="2:3" ht="25.5">
      <c r="B38" s="255">
        <v>19</v>
      </c>
      <c r="C38" s="781" t="s">
        <v>735</v>
      </c>
    </row>
    <row r="39" spans="2:3" ht="12.75">
      <c r="B39" s="255">
        <v>19</v>
      </c>
      <c r="C39" s="784"/>
    </row>
    <row r="40" spans="2:3" ht="12.75">
      <c r="B40" s="255">
        <v>20</v>
      </c>
      <c r="C40" s="781" t="s">
        <v>155</v>
      </c>
    </row>
    <row r="41" spans="2:3" ht="12.75">
      <c r="B41" s="255">
        <v>21</v>
      </c>
      <c r="C41" s="781" t="s">
        <v>736</v>
      </c>
    </row>
    <row r="42" spans="2:3" ht="12.75">
      <c r="B42" s="255">
        <v>24</v>
      </c>
      <c r="C42" s="781" t="s">
        <v>156</v>
      </c>
    </row>
    <row r="43" spans="2:3" ht="12.75">
      <c r="B43" s="255">
        <v>25</v>
      </c>
      <c r="C43" s="781" t="s">
        <v>157</v>
      </c>
    </row>
    <row r="44" spans="2:3" ht="12.75">
      <c r="B44" s="255">
        <v>26</v>
      </c>
      <c r="C44" s="781" t="s">
        <v>872</v>
      </c>
    </row>
    <row r="45" spans="2:3" ht="12.75">
      <c r="B45" s="255">
        <v>27</v>
      </c>
      <c r="C45" s="781" t="s">
        <v>871</v>
      </c>
    </row>
    <row r="46" spans="2:3" ht="12.75">
      <c r="B46" s="255"/>
      <c r="C46" s="781" t="s">
        <v>870</v>
      </c>
    </row>
    <row r="47" spans="2:3" ht="12.75">
      <c r="B47" s="255">
        <v>28</v>
      </c>
      <c r="C47" s="781" t="s">
        <v>640</v>
      </c>
    </row>
    <row r="48" spans="2:3" ht="12.75">
      <c r="B48" s="255">
        <v>39</v>
      </c>
      <c r="C48" s="781" t="s">
        <v>160</v>
      </c>
    </row>
    <row r="49" spans="2:3" ht="12.75">
      <c r="B49" s="255">
        <v>40</v>
      </c>
      <c r="C49" s="785"/>
    </row>
    <row r="50" spans="2:3" ht="12.75">
      <c r="B50" s="255">
        <v>42</v>
      </c>
      <c r="C50" s="781" t="s">
        <v>178</v>
      </c>
    </row>
    <row r="51" ht="12.75">
      <c r="C51" s="781" t="s">
        <v>14</v>
      </c>
    </row>
    <row r="52" ht="12.75">
      <c r="C52" s="781" t="s">
        <v>737</v>
      </c>
    </row>
    <row r="53" ht="12.75">
      <c r="C53" s="781" t="s">
        <v>738</v>
      </c>
    </row>
    <row r="54" ht="12.75">
      <c r="C54" s="781" t="s">
        <v>164</v>
      </c>
    </row>
    <row r="55" ht="12.75">
      <c r="C55" s="781" t="s">
        <v>15</v>
      </c>
    </row>
    <row r="56" ht="12.75">
      <c r="C56" s="782"/>
    </row>
    <row r="57" ht="12.75">
      <c r="C57" s="781" t="s">
        <v>165</v>
      </c>
    </row>
    <row r="58" ht="12.75">
      <c r="C58" s="781" t="s">
        <v>480</v>
      </c>
    </row>
    <row r="59" ht="12.75">
      <c r="C59" s="781" t="s">
        <v>740</v>
      </c>
    </row>
    <row r="60" ht="12.75">
      <c r="C60" s="781" t="s">
        <v>261</v>
      </c>
    </row>
    <row r="61" ht="25.5">
      <c r="C61" s="781" t="s">
        <v>16</v>
      </c>
    </row>
    <row r="62" ht="12.75">
      <c r="C62" s="782"/>
    </row>
    <row r="63" ht="12.75">
      <c r="C63" s="783" t="s">
        <v>166</v>
      </c>
    </row>
    <row r="64" ht="25.5">
      <c r="C64" s="783" t="s">
        <v>167</v>
      </c>
    </row>
    <row r="65" ht="12.75">
      <c r="C65" s="783" t="s">
        <v>741</v>
      </c>
    </row>
    <row r="66" ht="12.75">
      <c r="C66" s="783" t="s">
        <v>742</v>
      </c>
    </row>
    <row r="67" ht="12.75">
      <c r="C67" s="783" t="s">
        <v>646</v>
      </c>
    </row>
    <row r="68" ht="12.75">
      <c r="C68" s="783" t="s">
        <v>647</v>
      </c>
    </row>
    <row r="69" ht="25.5">
      <c r="C69" s="783" t="s">
        <v>168</v>
      </c>
    </row>
    <row r="70" ht="12.75">
      <c r="C70" s="781" t="s">
        <v>169</v>
      </c>
    </row>
    <row r="71" ht="25.5">
      <c r="C71" s="783" t="s">
        <v>743</v>
      </c>
    </row>
    <row r="72" ht="25.5">
      <c r="C72" s="783" t="s">
        <v>824</v>
      </c>
    </row>
    <row r="73" ht="12.75">
      <c r="C73" s="783" t="s">
        <v>170</v>
      </c>
    </row>
    <row r="74" ht="12.75">
      <c r="C74" s="782"/>
    </row>
    <row r="75" ht="12.75">
      <c r="C75" s="782"/>
    </row>
  </sheetData>
  <hyperlinks>
    <hyperlink ref="C2" location="'Tabel 1.2.1'!A1" display="TABEL 1.2.1. UDVIKLINGEN I DANMARKS DELTAGELSE I FP7"/>
    <hyperlink ref="C14" location="'Tabel 1.3.1'!A1" display="TABEL 1.3.1. TILDELTE PH.D.-GRADER (ISCED 6) 2007 "/>
    <hyperlink ref="C20" location="'Tabel 1.4.1'!A1" display="TABEL 1.4.1. VERDENS 100 BEDSTE UNIVERSITETER FORDELT PÅ LANDE I HENHOLD TIL TIMES HIGHER EDUCATION (THE)"/>
    <hyperlink ref="C27" location="'Tabel 1.5.1'!A1" display="TABEL 1.5.1. ANTAL VIDENSKABELIGE PUBLIKATIONER  I HENHOLD TIL NATIONAL SCIENCE INDICATORS (NSI), OECD- OG BRIC-LANDE, 2005-2009"/>
    <hyperlink ref="C40" location="'Figur 2.2.1'!Udskriftsområde" display="FIGUR 2.2.1. OFFENTLIGE FOU-UDGIFTER FORDELT PÅ VIDENSKABELIGE HOVEDOMRÅDER 2008 (MIO. KR.)"/>
    <hyperlink ref="C3" location="'Tabel 1.2.2'!A1" display="TABEL 1.2.2. EU'S 7. RAMMEPROGRAM, SÆRPROGRAMMET &quot;COOPERATION&quot;, SUCCESRATE OPGJORT PÅ ANTAL ANSØGNINGER PER LAND *"/>
    <hyperlink ref="C4" location="'Tabel 1.2.3'!A1" display="TABEL 1.2.3. EU'S 7. RAMMEPROGRAM, SÆRPROGRAMMET &quot;COOPERATION&quot;, SUCCESRATE OPGJORT PÅ BELØB PER LAND"/>
    <hyperlink ref="C5" location="'Tabel 1.2.4'!A1" display="TABEL 1.2.4. EU'S 7. RAMMEPROGRAM, SÆRPROGRAMMET &quot;COOPERATION&quot;, SUCCESRATE OPGJORT PÅ ANTAL ANSØGNINGER PER LAND, TAL FOR DANMARKS PLACERING"/>
    <hyperlink ref="C6" location="'Tabel 1.2.5'!A1" display="TABEL 1.2.5. EU'S 7. RAMMEPROGRAM, SÆRPROGRAMMET &quot;COOPERATION&quot;, SUCCESRATE OPGJORT PÅ AKTIVITETSOMRÅDER UNDER SÆRTABEL HUMANIORA OG SAMFUNDSVIDENSKAB (SSH)"/>
    <hyperlink ref="C7" location="'Tabel 1.2.6'!A1" display="TABEL 1.2.6. EUROPEAN INSTITUTE OF TECHNOLOGY - BEVILGEDE KNOWLEDGE AND INNOVATION COMMUNITIES (KICS) PER LAND OG REGION"/>
    <hyperlink ref="C8" location="'tabel 1.2.7'!A1" display="TABEL 1.2.7. NATIONAL INSTITUTES OF HEALTH, USA. EXTRAMURAL AWARDS BY STATE AND FOREIGN SITE I 2009 (FORELØBIGE 2009-TAL), I DOLLARS, OPGJORT FOR OECD-, EU- OG BRIC-LANDE"/>
    <hyperlink ref="C9" location="'Tabel 1.2.8'!A1" display="TABEL 1.2.8. NATIONAL SCIENCE FOUNDATION, USA, &quot;ACTIVE AWARDS&quot; OPGJORT PÅ MODTAGERE I OECD-, EU- OG BRIC-LANDE 2009 (EKSKLUSIV USA)"/>
    <hyperlink ref="C10" location="'Figur 1.2.1'!A1" display="FIGUR 1.2.1. ANDEL AF DEN SAMLEDE UNIVERSITETSFORSKNING, SOM ER FINANSIERET AF EKSTERNE MIDLER FRA HHV. VIRKSOMHEDER, UDLANDET SAMT AF NONPROFIT FONDE OG ORGANISATIONER, 2008 ELLER NYESTE ÅR*"/>
    <hyperlink ref="C11" location="'Figur 1.2.2'!A1" display="FIGUR 1.2.2. ANDEL AF DEN HUMANISTISKE OG SAMFUNDSVIDENSKABELIGE UNIVERSITETSFORSKNING, SOM ER FINANSIERET AF EKSTERNE MIDLER FRA HHV. VIRKSOMHEDER, UDLANDET SAMT AF NONPROFIT FONDE OG ORGANISATIONER. 2008 ELLER NYESTE ÅR*"/>
    <hyperlink ref="C12" location="'Figur 1.2.3'!A1" display="FIGUR 1.2.3. ANDEL AF DEN NATUR-, TEKNISK-, SUNDHEDS- SAMT JORDBRUGS- OG VETERINÆRVIDENSKABELIGE  UNIVERSITETSFORSKNING, SOM ER FINANSIERET AF EKSTERNE MIDLER FRA HHV. VIRKSOMHEDER, UDLANDET SAMT AF NON-PROFIT FONDE OG ORGANISATIONER. 2008 ELLER NYESTE ÅR"/>
    <hyperlink ref="C15" location="'Tabel 1.3.2'!A1" display="TABEL 1.3.2. PH.D.-GRADER (ISCED 6) FORDELT PÅ VIDENSKABELIGE HOVEDOMRÅDER, 2007"/>
    <hyperlink ref="C16" location="'Tabel 1.3.3'!A1" display="TABEL 1.3.3. ERC-STIPENDIATER OPDELT PÅ FAGOMRÅDER OG VÆRTSINSTITUTIONSLAND, STARTING OG ADVANCED GRANTS, 2007-2009"/>
    <hyperlink ref="C17" location="'Tabel 1.3.4'!A1" display="TABEL 1.3.4. ERC-STIPENDIEMODTAGERE, STARTING OG ADVANCED GRANTS, ANTAL OG PROCENT, 2007-2009 "/>
    <hyperlink ref="C21" location="'Tabel 1.4.2'!A1" display="TABEL 1.4.2. DANSKE UNIVERSITETERS PLACERING BLANDT DE BEDSTE UNIVERSITETER I VERDEN I HENHOLD TIL TIMES HIGHER EDUCATIONS ÅRLIGE UNIVERSITETSRANGLISTE, 2004-2009"/>
    <hyperlink ref="C22" location="'Tabel 1.4.3'!A1" display="TABEL 1.4.3. VERDENS 100 BEDSTE UNIVERSITETER FORDELT PÅ LANDE I HENHOLD TIL SHANGHAI JIAO TONG UNIVERSITY, 2003-2010"/>
    <hyperlink ref="C23" location="'Tabel 1.4.4'!A1" display="TABEL 1.4.4. VERDENS 100 BEDSTE UNIVERSITETER FORDELT PÅ LANDE I HENHOLD TIL CROWN INDICATORS, CENTER FOR SCIENCE AND TECHNOLOGY STUDIES, LEIDEN UNIVERSITY"/>
    <hyperlink ref="C24" location="'Tabel 1.4.5'!A1" display="TABEL 1.4.5. TILBURGS UNIVERSITETSRANGLISTE OVER VERDENS HØJEST RANGEREDE ECONOMIC SCHOOLS, 2004-2008"/>
    <hyperlink ref="C25" location="'Tabel 1.4.6'!A1" display="TABEL 1.4.6. EDUNIVERSAL OFFICIAL SELECTION OF BUSINESS SCHOOLS, 2009"/>
    <hyperlink ref="C28" location="'Tabel 1.5.2'!A1" display="TABEL 1.5.2. CITATIONER AF VIDENSKABELIGE PUBLIKATIONER (2005-2009) I HENHOLD TIL NATIONAL SCIENCE INDICATORS (NSI), OECD- OG BRIC-LANDE, 2005-2009"/>
    <hyperlink ref="C29" location="'Tabel 1.5.3'!A1" display="TABEL 1.5.3. ARTIKLER I SCIENCE, 2009"/>
    <hyperlink ref="C30" location="'Tabel 1.5.4'!A1" display="TABEL 1.5.4. ARTIKLER I NATURE, 2009"/>
    <hyperlink ref="C31" location="'Tabel 1.5.5'!A1" display="TABEL 1.5.5. ARTIKLER I NEW ENGLAND "/>
    <hyperlink ref="C32" location="'Tabel 1.5.6'!A1" display="TABEL 1.5.6. ARTIKLER I THE LANCET, 2009"/>
    <hyperlink ref="C33" location="'Tabel 1.5.7'!A1" display="TABEL 1.5.7. ARTIKLER PUBLICERET I PSYCHOLOGICAL BULLETIN, PSYCHOLOGICAL REVIEW, JOURNAL OF PERSONALITY AND SOCIAL PSYCHOLOGY, PSYCHOLOGICAL SCIENCE, JOURNAL OF EXPERIMENTAL PSYCHOLOGY: GENERAL OG JOURNAL OF ABNORMAL PSYCHOLOGY, 2005-2009"/>
    <hyperlink ref="C34" location="'Tabel 1.5.8'!A1" display="TABEL 1.5.8. ARTIKLER PUBLICERET I QUARTERLY JOURNAL OF ECONOMICS, JOURNAL OF POLITICAL ECONOMY, ECONOMETRICA, REVIEW OF ECONOMIC STUDIES OG AMERICAN ECONOMIC REVIEW, 2005-2009"/>
    <hyperlink ref="C35" location="'Tabel 1.5.9'!A1" display="TABEL 1.5.9. INDLEVEREDE EPO-PATENTANSØGNINGER I 2009, OECD-LANDE"/>
    <hyperlink ref="C36" location="'Tabel 1.5.10'!A1" display="TABEL 1.5.10.KOMMERCIALISERING AF FORSKNINGSRESULTATER FRA OFFENTLIGE FORSKNINGSINSTITUTIONER I 2008 - INDGÅEDE LICENS-, SALGS- OG OPTIONSAFTALER"/>
    <hyperlink ref="C37" location="'Tabel 1.5.11'!A1" display="TABEL 1.5.11.KOMMERCIALISERING AF FORSKNINGSRESULTATER FRA OFFENTLIGE FORSKNINGSINSTITUTIONER I 2008 - INDGIVNE PATENTANSØGNINGER"/>
    <hyperlink ref="C38" location="'Tabel 1.5.12'!A1" display="TABEL 1.5.12. KOMMERCIALISERING AF FORSKNINGSRESULTATER FRA OFFENTLIGE FORSKNINGSINSTITUTIONER I 2008 - NYETABLEREDE SPINOUTVIRKSOMHEDER"/>
    <hyperlink ref="C41" location="'Tabel 2.2.1'!A1" display="TABEL 2.2.1. OFFENTLIGE FOU-UDGIFTER FORDELT PÅ VIDENSKABELIGE HOVEDOMRÅDER I INTERNATIONAL SAMMENLIGNING"/>
    <hyperlink ref="C42" location="'Figur 2.2.2'!A1" display="FIGUR 2.2.2. OFFENTLIGE FOU-UDGIFTER FORDELT PÅ SUNDHEDSVIDENSKABELIGE FAG 2008 (MIO. KR.)"/>
    <hyperlink ref="C43" location="'Figur 2.2.3'!A1" display="FIGUR 2.2.3. OFFENTLIGE FOU-UDGIFTER FOR UDVALGTE STRATEGIOMRÅDER 2008 (MIO. KR.)"/>
    <hyperlink ref="C44" location="'Figur 2.2.4'!A1" display="FIGUR 2.2.4. PRIVATE FOU-UDGIFTER FORDELT PÅ BRANCHER 2008 (MIO. KR.)"/>
    <hyperlink ref="C45" location="'Figur 2.2.5'!A1" display="FIGUR 2.2.5. PRIVATE FOU-UDGIFTER FORDELT PÅ INDUSTRIER 2008 (MIO. KR.)"/>
    <hyperlink ref="C46" location="'Figur 2.2.6'!A1" display="FIGUR 2.2.6. PRIVATE FOU-UDGIFTER FORDELT PÅ VIDENSERVICE 2008 (MIO. KR.)"/>
    <hyperlink ref="C47" location="'Figur 2.2.7'!A1" display="FIGUR 2.2.7. PRIVATE FOU-UDGIFTER FORDELT PÅ INDUSTRIBRANCHER I INTERNATIONAL SAMMENLIGNING 2008"/>
    <hyperlink ref="C48" location="'Figur 2.2.10'!A1" display="FIGUR 2.2.10. FORSKNINGSFINANSIERENDE OG FORSKNINGSUDFØRENDE SEKTORER, DANMARK 2007, MIO. KR., PCT."/>
    <hyperlink ref="C50" location="'Figur 2.3.1'!A1" display="FIGUR 2.3.1. FOU-PERSONALE OG ÅRSVÆRK I DEN OFFENTLIGE SEKTOR FORDELT PÅ VIDENSKABELIGE HOVEDOMRÅDER, 2008"/>
    <hyperlink ref="C51" location="'Figur 2.3.2'!Udskriftsområde" display="FIGUR 2.3.2. OFFENTLIGE FOU-ÅRSVÆRK FORDELT PÅ SUNDHEDSVIDENSKABELIGE FAG 2008 "/>
    <hyperlink ref="C52" location="'Figur 2.3.3'!A1" display="FIGUR 2.3.3. FOU-PERSONALE OG ÅRSVÆRK I DEN PRIVATE SEKTOR, FORDELT PÅ BRANCHER, 2008"/>
    <hyperlink ref="C53" location="'Figur 2.3.4'!A1" display="FIGUR 2.3.4. FOU-PERSONALE OG ÅRSVÆRK I DEN PRIVATE SEKTOR, FORDELT PÅ INDUSTRIER, 2008"/>
    <hyperlink ref="C54" location="'Figur 2.3.5'!A1" display="FIGUR 2.3.5. FOU-PERSONALE OG ÅRSVÆRK I DEN PRIVATE SEKTOR FORDELT PÅ VIDENSERVICE, 2008"/>
    <hyperlink ref="C55" location="'Figur 2.3.6'!A1" display="FIGUR 2.3.6. PRIVAT FOU-PERSONALE FORDELT PÅ INDUSTRIER I INTERNATIONAL SAMMENLIGNING"/>
    <hyperlink ref="C57" location="'Figur 2.4.1'!A1" display="FIGUR 2.4.1. DANSKE VIDENSKABELIGE PUBLIKATIONER FORDELT PÅ FELTER 2005-2009, ANTAL I GENNEMSNIT PER ÅR"/>
    <hyperlink ref="C58" location="'Figur 2.4.2'!Udskriftsområde" display="FIGUR 2.4.2. DANSK PUBLICERING I INTERNATIONAL SAMMENLIGNING, 2005-2009"/>
    <hyperlink ref="C59" location="'Figur 2.4.3'!A1" display="FIGUR 2.4.3. DANSKE CITATIONER PER PUBLIKATION I INTERNATIONAL SAMMENLIGNING, 2005-2009"/>
    <hyperlink ref="C60" location="'Tabel 2.4.1'!A1" display="TABEL 2.4.1. ANTAL PUBLIKATIONER FORDELT PÅ FAGLIGE OMRÅDER, 2008"/>
    <hyperlink ref="C61" location="'Tabel 2.4.2'!Udskriftsområde" display="TABEL 2.4.2. ANDEL AF VIDENSKABELIGE TIDSSKRIFTSUDGIVELSER MED INTERNATIONALT SAMARBEJDE FORDELT PÅ LANDE OG REGIONER PÅ FEMÅRSPERIODER"/>
    <hyperlink ref="C63" location="'Figur 3.2.1'!A1" display="FIGUR 3.2.1. FOU-ÅRSVÆRK INDEN FOR OFFENTLIG FØDEVAREFORSKNING FORDELT PÅ VIDENSKABELIGE HOVEDOMRÅDER I 2008, PCT."/>
    <hyperlink ref="C64" location="'Figur 3.2.2'!A1" display="FIGUR 3.2.2. FOU-ÅRSVÆRK I DEN OFFENTLIGE SEKTOR INDEN FOR FØDEVAREFORSKNING FORDELT PÅ FASER I KÆDEN FRA JORD/HAV TIL BORD, 2008, ANTAL FOU-ÅRSVÆRK"/>
    <hyperlink ref="C65" location="'Tabel 3.2.1'!A1" display="TABEL 3.2.1. FOU-ÅRSVÆRK INDEN FOR OFFENTLIG FØDEVAREFORSKNING FORDELT PÅ TEMATISKE FORSKNINGSOMRÅDER, 2008"/>
    <hyperlink ref="C66" location="'Figur 3.2.3'!A1" display="FIGUR 3.2.3. FOU-ÅRSVÆRK UDFØRT INDEN FOR PRIVAT FØDEVAREFORSKNING I 2007 FORDELT PÅ BRANCHER, I PCT."/>
    <hyperlink ref="C69" location="'Tabel 3.3.1'!A1" display="TABEL 3.3.1. SAMLEDE FOU-UDGIFTER OG FOU-ÅRSVÆRK I DANMARK, HERAF LÆGEMIDDELFORSKNING 2008 OG 2009, MIO. KR., FOU-ÅRSVÆRK OG PCT.  "/>
    <hyperlink ref="C70" location="'Figur 3.3.1'!A1" display="FIGUR 3.3.1. LÆGEMIDDELFORSKNING I DEN OFFENTLIGE SEKTOR OPDELT PÅ VIDENSKABELIGE HOVEDOMRÅDER, 2009"/>
    <hyperlink ref="C71" location="'Figur 3.3.3'!A1" display="FIGUR 3.3.3. FORDELING AF PUBLIKATIONER INDEN FOR LÆGEMIDDELFORSKNING PÅ FASER, OPGJORT FOR HHV. DANMARK OG OECD, 2008, I PCT. "/>
    <hyperlink ref="C72" location="'Tabel 3.3.2'!A1" display="TABEL 3.3.2. DE 1000 MEST FORSKNINGSINTENSIVE VIRKSOMHEDER HHV. I OG UDEN FOR EU OPDELT PÅ LAND OG SEKTOR. ANTAL VIRKSOMHEDER I UDVALGTE LANDE (HOVEDKONTORSPLACERING)"/>
    <hyperlink ref="C73" location="'Figur 3.3.4'!A1" display="FIGUR 3.3.4. UDVIKLINGEN I FORSKELLIGE AKTIVITETSINDIKATORER, INDEKS 2005=100"/>
    <hyperlink ref="C18" location="'Figur 1.3.1'!A1" display="FIGUR 1.3.1. ERC-STIPENDIATER OPDELT PÅ VÆRTSLAND OG VIDENSKABELIGT DOMÆNE 2007-2009. PROCENT"/>
    <hyperlink ref="C67" location="'Figur 3.2.4'!Udskriftsområde" display="FIGUR 3.2.4 FORSKNINGSPROFILEN FOR DE TRE UNIVERSITETER MED FLEST PUBLIKATIONER PÅ FØDEVAREOMRÅDET, 2004-2008"/>
    <hyperlink ref="C68" location="'Figur 3.2.5'!A1" display="FIGUR 3.2.5 DEN DANSKE CITATIONSPROFIL FOR FØDEVAREFORSKNING FOR PERIODEN, 2004-2008"/>
  </hyperlinks>
  <printOptions/>
  <pageMargins left="0.75" right="0.75" top="1" bottom="1" header="0" footer="0"/>
  <pageSetup fitToHeight="3" fitToWidth="1" horizontalDpi="300" verticalDpi="3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1">
    <tabColor indexed="47"/>
    <pageSetUpPr fitToPage="1"/>
  </sheetPr>
  <dimension ref="A1:X58"/>
  <sheetViews>
    <sheetView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4.00390625" style="8" bestFit="1" customWidth="1"/>
    <col min="2" max="2" width="16.7109375" style="8" customWidth="1"/>
    <col min="3" max="3" width="18.421875" style="8" hidden="1" customWidth="1"/>
    <col min="4" max="4" width="41.57421875" style="7" bestFit="1" customWidth="1"/>
    <col min="5" max="5" width="12.421875" style="7" bestFit="1" customWidth="1"/>
    <col min="6" max="6" width="17.00390625" style="7" bestFit="1" customWidth="1"/>
    <col min="7" max="7" width="26.7109375" style="11" customWidth="1"/>
    <col min="8" max="8" width="5.8515625" style="8" hidden="1" customWidth="1"/>
    <col min="9" max="16384" width="9.140625" style="8" customWidth="1"/>
  </cols>
  <sheetData>
    <row r="1" ht="17.25" customHeight="1">
      <c r="A1" s="394" t="s">
        <v>884</v>
      </c>
    </row>
    <row r="2" spans="4:7" ht="17.25" customHeight="1">
      <c r="D2" s="7" t="s">
        <v>883</v>
      </c>
      <c r="E2" s="7" t="s">
        <v>362</v>
      </c>
      <c r="F2" s="7" t="s">
        <v>363</v>
      </c>
      <c r="G2" s="11" t="s">
        <v>364</v>
      </c>
    </row>
    <row r="3" spans="1:8" ht="17.25" customHeight="1">
      <c r="A3" s="7">
        <v>1</v>
      </c>
      <c r="B3" s="7" t="s">
        <v>240</v>
      </c>
      <c r="C3" s="72" t="str">
        <f>'[1]mellemregning'!K66</f>
        <v>  China</v>
      </c>
      <c r="D3" s="234" t="s">
        <v>618</v>
      </c>
      <c r="E3" s="77">
        <f>'[1]mellemregning'!M66</f>
        <v>0.37100623235197105</v>
      </c>
      <c r="F3" s="77">
        <f>'[1]mellemregning'!N66</f>
        <v>0.01298891167062143</v>
      </c>
      <c r="G3" s="146">
        <f>'[1]mellemregning'!O66</f>
        <v>0.3839951440225925</v>
      </c>
      <c r="H3" s="17">
        <f>'[1]mellemregning'!P42</f>
        <v>1</v>
      </c>
    </row>
    <row r="4" spans="1:8" ht="12.75">
      <c r="A4" s="7">
        <v>2</v>
      </c>
      <c r="B4" s="7" t="s">
        <v>247</v>
      </c>
      <c r="C4" s="72" t="str">
        <f>'[1]mellemregning'!K74</f>
        <v>  Russian Federation</v>
      </c>
      <c r="D4" s="77">
        <f>'[1]mellemregning'!L74</f>
        <v>0.002923653629012463</v>
      </c>
      <c r="E4" s="77">
        <f>'[1]mellemregning'!M74</f>
        <v>0.28558704510228844</v>
      </c>
      <c r="F4" s="77">
        <f>'[1]mellemregning'!N74</f>
        <v>0.026932679697307612</v>
      </c>
      <c r="G4" s="146">
        <f>'[1]mellemregning'!O74</f>
        <v>0.31544337842860853</v>
      </c>
      <c r="H4" s="17">
        <f>'[1]mellemregning'!P22</f>
        <v>1</v>
      </c>
    </row>
    <row r="5" spans="1:8" ht="12.75">
      <c r="A5" s="7">
        <v>3</v>
      </c>
      <c r="B5" s="7" t="s">
        <v>249</v>
      </c>
      <c r="C5" s="72" t="str">
        <f>'[1]mellemregning'!K34</f>
        <v>Hungary</v>
      </c>
      <c r="D5" s="77">
        <f>'[1]mellemregning'!L34</f>
        <v>0.018102699447455545</v>
      </c>
      <c r="E5" s="77">
        <f>'[1]mellemregning'!M34</f>
        <v>0.13700105180485828</v>
      </c>
      <c r="F5" s="77">
        <f>'[1]mellemregning'!N34</f>
        <v>0.07698989545781264</v>
      </c>
      <c r="G5" s="146">
        <f>'[1]mellemregning'!O34</f>
        <v>0.23209364671012644</v>
      </c>
      <c r="H5" s="138">
        <f>'[1]mellemregning'!P46</f>
        <v>1</v>
      </c>
    </row>
    <row r="6" spans="1:8" ht="12.75">
      <c r="A6" s="7">
        <v>4</v>
      </c>
      <c r="B6" s="7" t="s">
        <v>590</v>
      </c>
      <c r="C6" s="72" t="str">
        <f>'[1]mellemregning'!K78</f>
        <v>  Slovenia</v>
      </c>
      <c r="D6" s="77">
        <f>'[1]mellemregning'!L78</f>
        <v>0.0005100017000056667</v>
      </c>
      <c r="E6" s="77">
        <f>'[1]mellemregning'!M78</f>
        <v>0.1056931300882114</v>
      </c>
      <c r="F6" s="77">
        <f>'[1]mellemregning'!N78</f>
        <v>0.11429704765682552</v>
      </c>
      <c r="G6" s="146">
        <f>'[1]mellemregning'!O78</f>
        <v>0.22050017944504258</v>
      </c>
      <c r="H6" s="17">
        <f>'[1]mellemregning'!P70</f>
        <v>1</v>
      </c>
    </row>
    <row r="7" spans="1:8" ht="12.75">
      <c r="A7" s="7">
        <v>5</v>
      </c>
      <c r="B7" s="7" t="s">
        <v>241</v>
      </c>
      <c r="C7" s="72" t="str">
        <f>'[1]mellemregning'!K62</f>
        <v>Sweden</v>
      </c>
      <c r="D7" s="77">
        <f>'[1]mellemregning'!L62</f>
        <v>0.09119903806607271</v>
      </c>
      <c r="E7" s="77">
        <f>'[1]mellemregning'!M62</f>
        <v>0.04910700641725893</v>
      </c>
      <c r="F7" s="77">
        <f>'[1]mellemregning'!N62</f>
        <v>0.06892026060236135</v>
      </c>
      <c r="G7" s="146">
        <f>'[1]mellemregning'!O62</f>
        <v>0.209226305085693</v>
      </c>
      <c r="H7" s="17">
        <f>'[1]mellemregning'!P6</f>
        <v>1</v>
      </c>
    </row>
    <row r="8" spans="1:8" ht="12.75">
      <c r="A8" s="7">
        <v>6</v>
      </c>
      <c r="B8" s="7" t="s">
        <v>235</v>
      </c>
      <c r="C8" s="72" t="str">
        <f>'[1]mellemregning'!K14</f>
        <v>Belgium</v>
      </c>
      <c r="D8" s="77">
        <f>'[1]mellemregning'!L14</f>
        <v>0.02392039583238616</v>
      </c>
      <c r="E8" s="77">
        <f>'[1]mellemregning'!M14</f>
        <v>0.11143304300385061</v>
      </c>
      <c r="F8" s="77">
        <f>'[1]mellemregning'!N14</f>
        <v>0.07196539163656904</v>
      </c>
      <c r="G8" s="146">
        <f>'[1]mellemregning'!O14</f>
        <v>0.2073188304728058</v>
      </c>
      <c r="H8" s="17">
        <f>'[1]mellemregning'!P10</f>
        <v>1</v>
      </c>
    </row>
    <row r="9" spans="1:8" ht="12.75">
      <c r="A9" s="7">
        <v>7</v>
      </c>
      <c r="B9" s="7" t="s">
        <v>350</v>
      </c>
      <c r="C9" s="72" t="str">
        <f>'[1]mellemregning'!K30</f>
        <v>Finland</v>
      </c>
      <c r="D9" s="77">
        <f>'[1]mellemregning'!L30</f>
        <v>0.024746583301316707</v>
      </c>
      <c r="E9" s="77">
        <f>'[1]mellemregning'!M30</f>
        <v>0.07003516036338325</v>
      </c>
      <c r="F9" s="77">
        <f>'[1]mellemregning'!N30</f>
        <v>0.09051515615503626</v>
      </c>
      <c r="G9" s="146">
        <f>'[1]mellemregning'!O30</f>
        <v>0.18529689981973624</v>
      </c>
      <c r="H9" s="17">
        <f>'[1]mellemregning'!P54</f>
        <v>1</v>
      </c>
    </row>
    <row r="10" spans="1:8" ht="12.75">
      <c r="A10" s="13">
        <v>8</v>
      </c>
      <c r="B10" s="13" t="s">
        <v>256</v>
      </c>
      <c r="C10" s="12"/>
      <c r="D10" s="793">
        <v>0.077</v>
      </c>
      <c r="E10" s="151">
        <v>0.044</v>
      </c>
      <c r="F10" s="151">
        <v>0.059</v>
      </c>
      <c r="G10" s="152">
        <f>SUM(D10:F10)</f>
        <v>0.18</v>
      </c>
      <c r="H10" s="17">
        <f>'[1]mellemregning'!P38</f>
        <v>1</v>
      </c>
    </row>
    <row r="11" spans="1:8" ht="12.75">
      <c r="A11" s="7">
        <v>9</v>
      </c>
      <c r="B11" s="7" t="s">
        <v>326</v>
      </c>
      <c r="C11" s="72" t="str">
        <f>'[1]mellemregning'!K18</f>
        <v>Canada</v>
      </c>
      <c r="D11" s="77">
        <f>'[1]mellemregning'!L18</f>
        <v>0.07737367475326012</v>
      </c>
      <c r="E11" s="77">
        <f>'[1]mellemregning'!M18</f>
        <v>0.08252528383549114</v>
      </c>
      <c r="F11" s="77">
        <f>'[1]mellemregning'!N18</f>
        <v>0.01060603957679586</v>
      </c>
      <c r="G11" s="146">
        <f>'[1]mellemregning'!O18</f>
        <v>0.17050499816554712</v>
      </c>
      <c r="H11" s="17">
        <f>'[1]mellemregning'!P50</f>
        <v>1</v>
      </c>
    </row>
    <row r="12" spans="1:8" ht="12.75">
      <c r="A12" s="7">
        <v>10</v>
      </c>
      <c r="B12" s="7" t="s">
        <v>239</v>
      </c>
      <c r="C12" s="8" t="str">
        <f>'[1]mellemregning'!K58</f>
        <v>Spain</v>
      </c>
      <c r="D12" s="15">
        <f>'[1]mellemregning'!L58</f>
        <v>0.01164364895385902</v>
      </c>
      <c r="E12" s="15">
        <f>'[1]mellemregning'!M58</f>
        <v>0.09014752888293572</v>
      </c>
      <c r="F12" s="15">
        <f>'[1]mellemregning'!N58</f>
        <v>0.043036980970528424</v>
      </c>
      <c r="G12" s="16">
        <f>'[1]mellemregning'!O58</f>
        <v>0.14482815880732317</v>
      </c>
      <c r="H12" s="17">
        <f>'[1]mellemregning'!P58</f>
        <v>1</v>
      </c>
    </row>
    <row r="13" spans="1:8" ht="12.75">
      <c r="A13" s="7">
        <v>11</v>
      </c>
      <c r="B13" s="7" t="s">
        <v>252</v>
      </c>
      <c r="C13" s="8" t="str">
        <f>'[1]mellemregning'!K50</f>
        <v>Poland</v>
      </c>
      <c r="D13" s="15">
        <f>'[1]mellemregning'!L50</f>
        <v>0.0015329010064384166</v>
      </c>
      <c r="E13" s="15">
        <f>'[1]mellemregning'!M50</f>
        <v>0.054025753666643424</v>
      </c>
      <c r="F13" s="15">
        <f>'[1]mellemregning'!N50</f>
        <v>0.08325546800548544</v>
      </c>
      <c r="G13" s="16">
        <f>'[1]mellemregning'!O50</f>
        <v>0.1388141226785673</v>
      </c>
      <c r="H13" s="138">
        <f>'[1]mellemregning'!P18</f>
        <v>1</v>
      </c>
    </row>
    <row r="14" spans="1:8" ht="12.75">
      <c r="A14" s="7">
        <v>12</v>
      </c>
      <c r="B14" s="7" t="s">
        <v>245</v>
      </c>
      <c r="C14" s="8" t="str">
        <f>'[1]mellemregning'!K38</f>
        <v>Ireland</v>
      </c>
      <c r="D14" s="15">
        <f>'[1]mellemregning'!L38</f>
        <v>0.04495446939293179</v>
      </c>
      <c r="E14" s="15">
        <f>'[1]mellemregning'!M38</f>
        <v>0.018314492517092412</v>
      </c>
      <c r="F14" s="15">
        <f>'[1]mellemregning'!N38</f>
        <v>0.07192872410084178</v>
      </c>
      <c r="G14" s="16">
        <f>'[1]mellemregning'!O38</f>
        <v>0.135197686010866</v>
      </c>
      <c r="H14" s="138"/>
    </row>
    <row r="15" spans="1:8" ht="12.75">
      <c r="A15" s="7">
        <v>13</v>
      </c>
      <c r="B15" s="7" t="s">
        <v>259</v>
      </c>
      <c r="C15" s="8" t="str">
        <f>'[1]mellemregning'!K54</f>
        <v>Slovak Republic</v>
      </c>
      <c r="D15" s="15">
        <f>'[1]mellemregning'!L54</f>
        <v>0.012346582283111706</v>
      </c>
      <c r="E15" s="15">
        <f>'[1]mellemregning'!M54</f>
        <v>0.02453768908562126</v>
      </c>
      <c r="F15" s="15">
        <f>'[1]mellemregning'!N54</f>
        <v>0.0945108009730936</v>
      </c>
      <c r="G15" s="16">
        <f>'[1]mellemregning'!O54</f>
        <v>0.13139507234182657</v>
      </c>
      <c r="H15" s="138">
        <f>'[1]mellemregning'!P30</f>
        <v>1</v>
      </c>
    </row>
    <row r="16" spans="1:8" ht="12.75">
      <c r="A16" s="7">
        <v>14</v>
      </c>
      <c r="B16" s="7" t="s">
        <v>243</v>
      </c>
      <c r="C16" s="8" t="str">
        <f>'[1]mellemregning'!K10</f>
        <v>Austria</v>
      </c>
      <c r="D16" s="15">
        <f>'[1]mellemregning'!L10</f>
        <v>0.010303867420432865</v>
      </c>
      <c r="E16" s="15">
        <f>'[1]mellemregning'!M10</f>
        <v>0.05736282217401192</v>
      </c>
      <c r="F16" s="15">
        <f>'[1]mellemregning'!N10</f>
        <v>0.04936412595901629</v>
      </c>
      <c r="G16" s="16">
        <f>'[1]mellemregning'!O10</f>
        <v>0.11703081555346108</v>
      </c>
      <c r="H16" s="138">
        <f>'[1]mellemregning'!P14</f>
        <v>1</v>
      </c>
    </row>
    <row r="17" spans="1:8" ht="12.75">
      <c r="A17" s="7">
        <v>15</v>
      </c>
      <c r="B17" s="7" t="s">
        <v>233</v>
      </c>
      <c r="C17" s="8" t="str">
        <f>'[1]mellemregning'!K6</f>
        <v>Australia</v>
      </c>
      <c r="D17" s="15">
        <f>'[1]mellemregning'!L6</f>
        <v>0.011712737473407306</v>
      </c>
      <c r="E17" s="15">
        <f>'[1]mellemregning'!M6</f>
        <v>0.07240384042234842</v>
      </c>
      <c r="F17" s="15">
        <f>'[1]mellemregning'!N6</f>
        <v>0.028995001133149102</v>
      </c>
      <c r="G17" s="16">
        <f>'[1]mellemregning'!O6</f>
        <v>0.11311157902890481</v>
      </c>
      <c r="H17" s="138">
        <f>'[1]mellemregning'!P62</f>
        <v>1</v>
      </c>
    </row>
    <row r="18" spans="1:8" ht="12.75">
      <c r="A18" s="7">
        <v>16</v>
      </c>
      <c r="B18" s="7" t="s">
        <v>589</v>
      </c>
      <c r="C18" s="8" t="str">
        <f>'[1]mellemregning'!K70</f>
        <v>  Romania</v>
      </c>
      <c r="D18" s="15">
        <f>'[1]mellemregning'!L70</f>
        <v>0.0005854681083648244</v>
      </c>
      <c r="E18" s="15">
        <f>'[1]mellemregning'!M70</f>
        <v>0.05557443428632256</v>
      </c>
      <c r="F18" s="15">
        <f>'[1]mellemregning'!N70</f>
        <v>0.05452632354687225</v>
      </c>
      <c r="G18" s="16">
        <f>'[1]mellemregning'!O70</f>
        <v>0.11068622594155964</v>
      </c>
      <c r="H18" s="138">
        <f>'[1]mellemregning'!P78</f>
        <v>1</v>
      </c>
    </row>
    <row r="19" spans="1:8" ht="12.75">
      <c r="A19" s="7">
        <v>17</v>
      </c>
      <c r="B19" s="7" t="s">
        <v>242</v>
      </c>
      <c r="C19" s="72" t="str">
        <f>'[1]mellemregning'!K46</f>
        <v>Norway</v>
      </c>
      <c r="D19" s="77">
        <f>'[1]mellemregning'!L46</f>
        <v>0.026904890557486537</v>
      </c>
      <c r="E19" s="77">
        <f>'[1]mellemregning'!M46</f>
        <v>0.04027974355282913</v>
      </c>
      <c r="F19" s="77">
        <f>'[1]mellemregning'!N46</f>
        <v>0.024311625567685714</v>
      </c>
      <c r="G19" s="146">
        <f>'[1]mellemregning'!O46</f>
        <v>0.09149625967800137</v>
      </c>
      <c r="H19" s="138">
        <f>'[1]mellemregning'!P34</f>
        <v>1</v>
      </c>
    </row>
    <row r="20" spans="1:8" ht="12.75">
      <c r="A20" s="7">
        <v>18</v>
      </c>
      <c r="B20" s="7" t="s">
        <v>258</v>
      </c>
      <c r="C20" s="8" t="str">
        <f>'[1]mellemregning'!K22</f>
        <v>Czech Republic</v>
      </c>
      <c r="D20" s="15">
        <f>'[1]mellemregning'!L22</f>
        <v>0</v>
      </c>
      <c r="E20" s="15">
        <f>'[1]mellemregning'!M22</f>
        <v>0.0062461481456275066</v>
      </c>
      <c r="F20" s="15">
        <f>'[1]mellemregning'!N22</f>
        <v>0.04338086001746804</v>
      </c>
      <c r="G20" s="16">
        <f>'[1]mellemregning'!O22</f>
        <v>0.04962700816309555</v>
      </c>
      <c r="H20" s="138">
        <f>'[1]mellemregning'!P74</f>
        <v>1</v>
      </c>
    </row>
    <row r="21" spans="1:8" ht="12.75">
      <c r="A21" s="7">
        <v>19</v>
      </c>
      <c r="B21" s="7" t="s">
        <v>353</v>
      </c>
      <c r="C21" s="8" t="str">
        <f>'[1]mellemregning'!K42</f>
        <v>Japan</v>
      </c>
      <c r="D21" s="15">
        <f>'[1]mellemregning'!L42</f>
        <v>0.010177769774198125</v>
      </c>
      <c r="E21" s="15">
        <f>'[1]mellemregning'!M42</f>
        <v>0.030282407724658445</v>
      </c>
      <c r="F21" s="15">
        <f>'[1]mellemregning'!N42</f>
        <v>0.0005004007987289182</v>
      </c>
      <c r="G21" s="16">
        <f>'[1]mellemregning'!O42</f>
        <v>0.04096057829758549</v>
      </c>
      <c r="H21" s="138">
        <f>'[1]mellemregning'!P66</f>
        <v>1</v>
      </c>
    </row>
    <row r="22" spans="1:8" ht="12.75">
      <c r="A22" s="7"/>
      <c r="D22" s="8"/>
      <c r="E22" s="8"/>
      <c r="F22" s="8"/>
      <c r="G22" s="8"/>
      <c r="H22" s="138"/>
    </row>
    <row r="23" ht="12.75">
      <c r="A23" s="177" t="s">
        <v>35</v>
      </c>
    </row>
    <row r="25" spans="1:24" ht="12.75">
      <c r="A25" s="235" t="s">
        <v>36</v>
      </c>
      <c r="B25" s="72"/>
      <c r="C25" s="72"/>
      <c r="D25" s="71"/>
      <c r="E25" s="71"/>
      <c r="F25" s="71"/>
      <c r="G25" s="233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</row>
    <row r="28" spans="1:17" ht="12.75">
      <c r="A28" s="20"/>
      <c r="B28" s="20"/>
      <c r="C28"/>
      <c r="D28"/>
      <c r="E28"/>
      <c r="F28"/>
      <c r="G28" s="232"/>
      <c r="H28"/>
      <c r="I28"/>
      <c r="J28"/>
      <c r="K28"/>
      <c r="L28"/>
      <c r="M28"/>
      <c r="N28"/>
      <c r="O28"/>
      <c r="P28"/>
      <c r="Q28"/>
    </row>
    <row r="29" spans="1:17" ht="12.75">
      <c r="A29" s="20"/>
      <c r="B29" s="20"/>
      <c r="C29"/>
      <c r="D29"/>
      <c r="E29"/>
      <c r="F29"/>
      <c r="G29" s="232"/>
      <c r="H29"/>
      <c r="I29"/>
      <c r="J29"/>
      <c r="K29"/>
      <c r="L29"/>
      <c r="M29"/>
      <c r="N29"/>
      <c r="O29"/>
      <c r="P29"/>
      <c r="Q29"/>
    </row>
    <row r="30" spans="1:17" ht="12.75">
      <c r="A30" s="20"/>
      <c r="B30" s="20"/>
      <c r="C30"/>
      <c r="D30"/>
      <c r="E30"/>
      <c r="F30"/>
      <c r="G30" s="232"/>
      <c r="H30"/>
      <c r="I30"/>
      <c r="J30"/>
      <c r="K30"/>
      <c r="L30"/>
      <c r="M30"/>
      <c r="N30"/>
      <c r="O30"/>
      <c r="P30"/>
      <c r="Q30"/>
    </row>
    <row r="31" spans="1:17" ht="12.75">
      <c r="A31" s="20"/>
      <c r="B31" s="20"/>
      <c r="C31"/>
      <c r="D31"/>
      <c r="E31"/>
      <c r="F31"/>
      <c r="G31" s="232"/>
      <c r="H31"/>
      <c r="I31"/>
      <c r="J31"/>
      <c r="K31"/>
      <c r="L31"/>
      <c r="M31"/>
      <c r="N31"/>
      <c r="O31"/>
      <c r="P31"/>
      <c r="Q31"/>
    </row>
    <row r="32" spans="1:17" ht="12.75">
      <c r="A32" s="20"/>
      <c r="B32" s="20"/>
      <c r="C32"/>
      <c r="D32"/>
      <c r="E32"/>
      <c r="F32"/>
      <c r="G32" s="232"/>
      <c r="H32"/>
      <c r="I32"/>
      <c r="J32"/>
      <c r="K32"/>
      <c r="L32"/>
      <c r="M32"/>
      <c r="N32"/>
      <c r="O32"/>
      <c r="P32"/>
      <c r="Q32"/>
    </row>
    <row r="33" spans="1:17" ht="12.75">
      <c r="A33" s="20"/>
      <c r="B33" s="20"/>
      <c r="C33"/>
      <c r="D33"/>
      <c r="E33"/>
      <c r="F33"/>
      <c r="G33" s="232"/>
      <c r="H33"/>
      <c r="I33"/>
      <c r="J33"/>
      <c r="K33"/>
      <c r="L33"/>
      <c r="M33"/>
      <c r="N33"/>
      <c r="O33"/>
      <c r="P33"/>
      <c r="Q33"/>
    </row>
    <row r="34" spans="1:17" ht="12.75">
      <c r="A34" s="20"/>
      <c r="B34" s="20"/>
      <c r="C34"/>
      <c r="D34"/>
      <c r="E34"/>
      <c r="F34"/>
      <c r="G34" s="232"/>
      <c r="H34"/>
      <c r="I34"/>
      <c r="J34"/>
      <c r="K34"/>
      <c r="L34"/>
      <c r="M34"/>
      <c r="N34"/>
      <c r="O34"/>
      <c r="P34"/>
      <c r="Q34"/>
    </row>
    <row r="35" spans="1:17" ht="12.75">
      <c r="A35" s="20"/>
      <c r="B35" s="20"/>
      <c r="C35"/>
      <c r="D35"/>
      <c r="E35"/>
      <c r="F35"/>
      <c r="G35" s="232"/>
      <c r="H35"/>
      <c r="I35"/>
      <c r="J35"/>
      <c r="K35"/>
      <c r="L35"/>
      <c r="M35"/>
      <c r="N35"/>
      <c r="O35"/>
      <c r="P35"/>
      <c r="Q35"/>
    </row>
    <row r="36" spans="1:17" ht="12.75">
      <c r="A36" s="20"/>
      <c r="B36" s="20"/>
      <c r="C36"/>
      <c r="D36"/>
      <c r="E36"/>
      <c r="F36"/>
      <c r="G36" s="232"/>
      <c r="H36"/>
      <c r="I36"/>
      <c r="J36"/>
      <c r="K36"/>
      <c r="L36"/>
      <c r="M36"/>
      <c r="N36"/>
      <c r="O36"/>
      <c r="P36"/>
      <c r="Q36"/>
    </row>
    <row r="37" spans="1:17" ht="12.75">
      <c r="A37" s="20"/>
      <c r="B37" s="20"/>
      <c r="C37"/>
      <c r="D37"/>
      <c r="E37"/>
      <c r="F37"/>
      <c r="G37" s="232"/>
      <c r="H37"/>
      <c r="I37"/>
      <c r="J37"/>
      <c r="K37"/>
      <c r="L37"/>
      <c r="M37"/>
      <c r="N37"/>
      <c r="O37"/>
      <c r="P37"/>
      <c r="Q37"/>
    </row>
    <row r="38" spans="1:17" ht="12.75">
      <c r="A38" s="20"/>
      <c r="B38" s="20"/>
      <c r="C38"/>
      <c r="D38"/>
      <c r="E38"/>
      <c r="F38"/>
      <c r="G38" s="232"/>
      <c r="H38"/>
      <c r="I38"/>
      <c r="J38"/>
      <c r="K38"/>
      <c r="L38"/>
      <c r="M38"/>
      <c r="N38"/>
      <c r="O38"/>
      <c r="P38"/>
      <c r="Q38"/>
    </row>
    <row r="39" spans="1:17" ht="12.75">
      <c r="A39" s="20"/>
      <c r="B39" s="20"/>
      <c r="C39"/>
      <c r="D39"/>
      <c r="E39"/>
      <c r="F39"/>
      <c r="G39" s="232"/>
      <c r="H39"/>
      <c r="I39"/>
      <c r="J39"/>
      <c r="K39"/>
      <c r="L39"/>
      <c r="M39"/>
      <c r="N39"/>
      <c r="O39"/>
      <c r="P39"/>
      <c r="Q39"/>
    </row>
    <row r="40" spans="1:17" ht="12.75">
      <c r="A40" s="20"/>
      <c r="B40" s="20"/>
      <c r="C40"/>
      <c r="D40"/>
      <c r="E40"/>
      <c r="F40"/>
      <c r="G40" s="232"/>
      <c r="H40"/>
      <c r="I40"/>
      <c r="J40"/>
      <c r="K40"/>
      <c r="L40"/>
      <c r="M40"/>
      <c r="N40"/>
      <c r="O40"/>
      <c r="P40"/>
      <c r="Q40"/>
    </row>
    <row r="41" spans="1:17" ht="12.75">
      <c r="A41" s="20"/>
      <c r="B41" s="20"/>
      <c r="C41"/>
      <c r="D41"/>
      <c r="E41"/>
      <c r="F41"/>
      <c r="G41" s="232"/>
      <c r="H41"/>
      <c r="I41"/>
      <c r="J41"/>
      <c r="K41"/>
      <c r="L41"/>
      <c r="M41"/>
      <c r="N41"/>
      <c r="O41"/>
      <c r="P41"/>
      <c r="Q41"/>
    </row>
    <row r="42" spans="1:17" ht="12.75">
      <c r="A42" s="20"/>
      <c r="B42" s="20"/>
      <c r="C42"/>
      <c r="D42"/>
      <c r="E42"/>
      <c r="F42"/>
      <c r="G42" s="232"/>
      <c r="H42"/>
      <c r="I42"/>
      <c r="J42"/>
      <c r="K42"/>
      <c r="L42"/>
      <c r="M42"/>
      <c r="N42"/>
      <c r="O42"/>
      <c r="P42"/>
      <c r="Q42"/>
    </row>
    <row r="43" spans="1:17" ht="12.75">
      <c r="A43" s="20"/>
      <c r="B43" s="20"/>
      <c r="C43"/>
      <c r="D43"/>
      <c r="E43"/>
      <c r="F43"/>
      <c r="G43" s="232"/>
      <c r="H43"/>
      <c r="I43"/>
      <c r="J43"/>
      <c r="K43"/>
      <c r="L43"/>
      <c r="M43"/>
      <c r="N43"/>
      <c r="O43"/>
      <c r="P43"/>
      <c r="Q43"/>
    </row>
    <row r="44" spans="1:17" ht="12.75">
      <c r="A44" s="20"/>
      <c r="B44" s="20"/>
      <c r="C44"/>
      <c r="D44"/>
      <c r="E44"/>
      <c r="F44"/>
      <c r="G44" s="232"/>
      <c r="H44"/>
      <c r="I44"/>
      <c r="J44"/>
      <c r="K44"/>
      <c r="L44"/>
      <c r="M44"/>
      <c r="N44"/>
      <c r="O44"/>
      <c r="P44"/>
      <c r="Q44"/>
    </row>
    <row r="45" spans="1:17" ht="12.75">
      <c r="A45" s="20"/>
      <c r="B45" s="20"/>
      <c r="C45"/>
      <c r="D45"/>
      <c r="E45"/>
      <c r="F45"/>
      <c r="G45" s="232"/>
      <c r="H45"/>
      <c r="I45"/>
      <c r="J45"/>
      <c r="K45"/>
      <c r="L45"/>
      <c r="M45"/>
      <c r="N45"/>
      <c r="O45"/>
      <c r="P45"/>
      <c r="Q45"/>
    </row>
    <row r="46" spans="1:17" ht="12.75">
      <c r="A46" s="20"/>
      <c r="B46" s="20"/>
      <c r="C46"/>
      <c r="D46"/>
      <c r="E46"/>
      <c r="F46"/>
      <c r="G46" s="232"/>
      <c r="H46"/>
      <c r="I46"/>
      <c r="J46"/>
      <c r="K46"/>
      <c r="L46"/>
      <c r="M46"/>
      <c r="N46"/>
      <c r="O46"/>
      <c r="P46"/>
      <c r="Q46"/>
    </row>
    <row r="47" spans="1:17" ht="12.75">
      <c r="A47" s="20"/>
      <c r="B47" s="20"/>
      <c r="C47"/>
      <c r="D47"/>
      <c r="E47"/>
      <c r="F47"/>
      <c r="G47" s="232"/>
      <c r="H47"/>
      <c r="I47"/>
      <c r="J47"/>
      <c r="K47"/>
      <c r="L47"/>
      <c r="M47"/>
      <c r="N47"/>
      <c r="O47"/>
      <c r="P47"/>
      <c r="Q47"/>
    </row>
    <row r="48" spans="1:17" ht="12.75">
      <c r="A48" s="20"/>
      <c r="B48" s="20"/>
      <c r="C48"/>
      <c r="D48"/>
      <c r="E48"/>
      <c r="F48"/>
      <c r="G48" s="232"/>
      <c r="H48"/>
      <c r="I48"/>
      <c r="J48"/>
      <c r="K48"/>
      <c r="L48"/>
      <c r="M48"/>
      <c r="N48"/>
      <c r="O48"/>
      <c r="P48"/>
      <c r="Q48"/>
    </row>
    <row r="49" spans="1:17" ht="12.75">
      <c r="A49" s="20"/>
      <c r="B49" s="20"/>
      <c r="C49"/>
      <c r="D49"/>
      <c r="E49"/>
      <c r="F49"/>
      <c r="G49" s="232"/>
      <c r="H49"/>
      <c r="I49"/>
      <c r="J49"/>
      <c r="K49"/>
      <c r="L49"/>
      <c r="M49"/>
      <c r="N49"/>
      <c r="O49"/>
      <c r="P49"/>
      <c r="Q49"/>
    </row>
    <row r="50" spans="1:17" ht="12.75">
      <c r="A50" s="20"/>
      <c r="B50" s="20"/>
      <c r="C50"/>
      <c r="D50"/>
      <c r="E50"/>
      <c r="F50"/>
      <c r="G50" s="232"/>
      <c r="H50"/>
      <c r="I50"/>
      <c r="J50"/>
      <c r="K50"/>
      <c r="L50"/>
      <c r="M50"/>
      <c r="N50"/>
      <c r="O50"/>
      <c r="P50"/>
      <c r="Q50"/>
    </row>
    <row r="51" spans="1:17" ht="12.75">
      <c r="A51" s="20"/>
      <c r="B51" s="20"/>
      <c r="C51"/>
      <c r="D51"/>
      <c r="E51"/>
      <c r="F51"/>
      <c r="G51" s="232"/>
      <c r="H51"/>
      <c r="I51"/>
      <c r="J51"/>
      <c r="K51"/>
      <c r="L51"/>
      <c r="M51"/>
      <c r="N51"/>
      <c r="O51"/>
      <c r="P51"/>
      <c r="Q51"/>
    </row>
    <row r="52" spans="1:17" ht="12.75">
      <c r="A52" s="20"/>
      <c r="B52" s="20"/>
      <c r="C52"/>
      <c r="D52"/>
      <c r="E52"/>
      <c r="F52"/>
      <c r="G52" s="232"/>
      <c r="H52"/>
      <c r="I52"/>
      <c r="J52"/>
      <c r="K52"/>
      <c r="L52"/>
      <c r="M52"/>
      <c r="N52"/>
      <c r="O52"/>
      <c r="P52"/>
      <c r="Q52"/>
    </row>
    <row r="53" spans="1:17" ht="12.75">
      <c r="A53" s="20"/>
      <c r="B53" s="20"/>
      <c r="C53"/>
      <c r="D53"/>
      <c r="E53"/>
      <c r="F53"/>
      <c r="G53" s="232"/>
      <c r="H53"/>
      <c r="I53"/>
      <c r="J53"/>
      <c r="K53"/>
      <c r="L53"/>
      <c r="M53"/>
      <c r="N53"/>
      <c r="O53"/>
      <c r="P53"/>
      <c r="Q53"/>
    </row>
    <row r="54" spans="1:17" ht="12.75">
      <c r="A54" s="20"/>
      <c r="B54" s="20"/>
      <c r="C54"/>
      <c r="D54"/>
      <c r="E54"/>
      <c r="F54"/>
      <c r="G54" s="232"/>
      <c r="H54"/>
      <c r="I54"/>
      <c r="J54"/>
      <c r="K54"/>
      <c r="L54"/>
      <c r="M54"/>
      <c r="N54"/>
      <c r="O54"/>
      <c r="P54"/>
      <c r="Q54"/>
    </row>
    <row r="55" spans="1:17" ht="12.75">
      <c r="A55" s="20"/>
      <c r="B55" s="20"/>
      <c r="C55"/>
      <c r="D55"/>
      <c r="E55"/>
      <c r="F55"/>
      <c r="G55" s="232"/>
      <c r="H55"/>
      <c r="I55"/>
      <c r="J55"/>
      <c r="K55"/>
      <c r="L55"/>
      <c r="M55"/>
      <c r="N55"/>
      <c r="O55"/>
      <c r="P55"/>
      <c r="Q55"/>
    </row>
    <row r="56" spans="1:17" ht="12.75">
      <c r="A56" s="20"/>
      <c r="B56" s="20"/>
      <c r="C56"/>
      <c r="D56"/>
      <c r="E56"/>
      <c r="F56"/>
      <c r="G56" s="232"/>
      <c r="H56"/>
      <c r="I56"/>
      <c r="J56"/>
      <c r="K56"/>
      <c r="L56"/>
      <c r="M56"/>
      <c r="N56"/>
      <c r="O56"/>
      <c r="P56"/>
      <c r="Q56"/>
    </row>
    <row r="57" spans="1:17" ht="12.75">
      <c r="A57" s="20"/>
      <c r="B57" s="20"/>
      <c r="C57"/>
      <c r="D57"/>
      <c r="E57"/>
      <c r="F57"/>
      <c r="G57" s="232"/>
      <c r="H57"/>
      <c r="I57"/>
      <c r="J57"/>
      <c r="K57"/>
      <c r="L57"/>
      <c r="M57"/>
      <c r="N57"/>
      <c r="O57"/>
      <c r="P57"/>
      <c r="Q57"/>
    </row>
    <row r="58" spans="1:17" ht="12.75">
      <c r="A58" s="20"/>
      <c r="B58" s="20"/>
      <c r="C58"/>
      <c r="D58"/>
      <c r="E58"/>
      <c r="F58"/>
      <c r="G58" s="232"/>
      <c r="H58"/>
      <c r="I58"/>
      <c r="J58"/>
      <c r="K58"/>
      <c r="L58"/>
      <c r="M58"/>
      <c r="N58"/>
      <c r="O58"/>
      <c r="P58"/>
      <c r="Q58"/>
    </row>
  </sheetData>
  <printOptions/>
  <pageMargins left="0.75" right="0.75" top="1" bottom="1" header="0" footer="0"/>
  <pageSetup fitToHeight="1" fitToWidth="1" horizontalDpi="300" verticalDpi="300" orientation="landscape" paperSize="9" scale="80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2">
    <tabColor indexed="47"/>
    <pageSetUpPr fitToPage="1"/>
  </sheetPr>
  <dimension ref="A1:AA29"/>
  <sheetViews>
    <sheetView zoomScale="75" zoomScaleNormal="75" workbookViewId="0" topLeftCell="A1">
      <selection activeCell="D28" sqref="D28"/>
    </sheetView>
  </sheetViews>
  <sheetFormatPr defaultColWidth="9.140625" defaultRowHeight="12.75"/>
  <cols>
    <col min="1" max="1" width="4.00390625" style="8" bestFit="1" customWidth="1"/>
    <col min="2" max="2" width="16.7109375" style="8" customWidth="1"/>
    <col min="3" max="3" width="18.421875" style="8" hidden="1" customWidth="1"/>
    <col min="4" max="4" width="41.57421875" style="7" bestFit="1" customWidth="1"/>
    <col min="5" max="5" width="12.421875" style="7" bestFit="1" customWidth="1"/>
    <col min="6" max="6" width="17.00390625" style="7" bestFit="1" customWidth="1"/>
    <col min="7" max="7" width="26.7109375" style="11" customWidth="1"/>
    <col min="8" max="8" width="5.8515625" style="8" hidden="1" customWidth="1"/>
    <col min="9" max="16384" width="9.140625" style="8" customWidth="1"/>
  </cols>
  <sheetData>
    <row r="1" spans="1:27" ht="18">
      <c r="A1" s="394" t="s">
        <v>37</v>
      </c>
      <c r="B1" s="72"/>
      <c r="C1" s="72"/>
      <c r="D1" s="71"/>
      <c r="E1" s="71"/>
      <c r="F1" s="71"/>
      <c r="G1" s="233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18">
      <c r="A2" s="394"/>
      <c r="B2" s="72"/>
      <c r="C2" s="72"/>
      <c r="D2" s="71"/>
      <c r="E2" s="71"/>
      <c r="F2" s="71"/>
      <c r="G2" s="233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4:7" ht="12.75">
      <c r="D3" s="7" t="s">
        <v>365</v>
      </c>
      <c r="E3" s="7" t="s">
        <v>362</v>
      </c>
      <c r="F3" s="7" t="s">
        <v>363</v>
      </c>
      <c r="G3" s="11" t="s">
        <v>364</v>
      </c>
    </row>
    <row r="4" spans="1:7" ht="12.75">
      <c r="A4" s="7">
        <v>1</v>
      </c>
      <c r="B4" s="7" t="s">
        <v>249</v>
      </c>
      <c r="C4" s="8" t="s">
        <v>351</v>
      </c>
      <c r="D4" s="15">
        <v>0.04578681347973631</v>
      </c>
      <c r="E4" s="15">
        <v>0.11172966710751596</v>
      </c>
      <c r="F4" s="15">
        <v>0.06159587447072453</v>
      </c>
      <c r="G4" s="16">
        <v>0.2191123550579768</v>
      </c>
    </row>
    <row r="5" spans="1:7" ht="12.75">
      <c r="A5" s="7">
        <v>2</v>
      </c>
      <c r="B5" s="7" t="s">
        <v>590</v>
      </c>
      <c r="C5" s="8" t="s">
        <v>526</v>
      </c>
      <c r="D5" s="15">
        <v>0</v>
      </c>
      <c r="E5" s="15">
        <v>0.05157593123209169</v>
      </c>
      <c r="F5" s="15">
        <v>0.16392990963191537</v>
      </c>
      <c r="G5" s="16">
        <v>0.21550584086400706</v>
      </c>
    </row>
    <row r="6" spans="1:7" ht="12.75">
      <c r="A6" s="7">
        <v>3</v>
      </c>
      <c r="B6" s="7" t="s">
        <v>247</v>
      </c>
      <c r="C6" s="8" t="s">
        <v>525</v>
      </c>
      <c r="D6" s="15">
        <v>0.005975809995143498</v>
      </c>
      <c r="E6" s="15">
        <v>0.15390023357461668</v>
      </c>
      <c r="F6" s="15">
        <v>0.039568927638121226</v>
      </c>
      <c r="G6" s="16">
        <v>0.1994449712078814</v>
      </c>
    </row>
    <row r="7" spans="1:27" ht="12.75">
      <c r="A7" s="7">
        <v>4</v>
      </c>
      <c r="B7" s="7" t="s">
        <v>259</v>
      </c>
      <c r="C7" s="8" t="s">
        <v>524</v>
      </c>
      <c r="D7" s="15">
        <v>0.00022908457802620728</v>
      </c>
      <c r="E7" s="15">
        <v>0.01507376523412444</v>
      </c>
      <c r="F7" s="15">
        <v>0.18358838083020249</v>
      </c>
      <c r="G7" s="16">
        <v>0.19889123064235315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7" ht="12.75">
      <c r="A8" s="7">
        <v>5</v>
      </c>
      <c r="B8" s="7" t="s">
        <v>235</v>
      </c>
      <c r="C8" s="8" t="s">
        <v>348</v>
      </c>
      <c r="D8" s="15">
        <v>0.019434257623907117</v>
      </c>
      <c r="E8" s="15">
        <v>0.10166987172448842</v>
      </c>
      <c r="F8" s="15">
        <v>0.05506216139060819</v>
      </c>
      <c r="G8" s="16">
        <v>0.17616629073900372</v>
      </c>
    </row>
    <row r="9" spans="1:7" ht="12.75">
      <c r="A9" s="7">
        <v>6</v>
      </c>
      <c r="B9" s="7" t="s">
        <v>245</v>
      </c>
      <c r="C9" s="8" t="s">
        <v>352</v>
      </c>
      <c r="D9" s="15">
        <v>0.07105650752595466</v>
      </c>
      <c r="E9" s="15">
        <v>0.009609512519308834</v>
      </c>
      <c r="F9" s="15">
        <v>0.06366526565362647</v>
      </c>
      <c r="G9" s="16">
        <v>0.14433128569888998</v>
      </c>
    </row>
    <row r="10" spans="1:7" ht="12.75">
      <c r="A10" s="7">
        <v>7</v>
      </c>
      <c r="B10" s="7" t="s">
        <v>589</v>
      </c>
      <c r="C10" s="8" t="s">
        <v>523</v>
      </c>
      <c r="D10" s="15">
        <v>0.011290959336754836</v>
      </c>
      <c r="E10" s="15">
        <v>0.04018949861823925</v>
      </c>
      <c r="F10" s="15">
        <v>0.0807737860244769</v>
      </c>
      <c r="G10" s="16">
        <v>0.132254243979471</v>
      </c>
    </row>
    <row r="11" spans="1:7" ht="12.75">
      <c r="A11" s="71">
        <v>8</v>
      </c>
      <c r="B11" s="71" t="s">
        <v>350</v>
      </c>
      <c r="C11" s="72" t="s">
        <v>350</v>
      </c>
      <c r="D11" s="77">
        <v>0.027286274534831408</v>
      </c>
      <c r="E11" s="77">
        <v>0.027918093311336684</v>
      </c>
      <c r="F11" s="77">
        <v>0.07682341941598246</v>
      </c>
      <c r="G11" s="146">
        <v>0.13202778726215056</v>
      </c>
    </row>
    <row r="12" spans="1:7" ht="12.75">
      <c r="A12" s="71">
        <v>9</v>
      </c>
      <c r="B12" s="71" t="s">
        <v>241</v>
      </c>
      <c r="C12" s="72" t="s">
        <v>333</v>
      </c>
      <c r="D12" s="77">
        <v>0.08328174362574592</v>
      </c>
      <c r="E12" s="77">
        <v>0.02216761868292008</v>
      </c>
      <c r="F12" s="77">
        <v>0.02527363819127549</v>
      </c>
      <c r="G12" s="146">
        <v>0.13072300049994148</v>
      </c>
    </row>
    <row r="13" spans="1:27" ht="12.75">
      <c r="A13" s="7">
        <v>10</v>
      </c>
      <c r="B13" s="7" t="s">
        <v>239</v>
      </c>
      <c r="C13" s="8" t="s">
        <v>359</v>
      </c>
      <c r="D13" s="15">
        <v>0.01111464670369616</v>
      </c>
      <c r="E13" s="15">
        <v>0.07393117385136933</v>
      </c>
      <c r="F13" s="15">
        <v>0.04131207048892413</v>
      </c>
      <c r="G13" s="16">
        <v>0.12635789104398962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ht="12.75">
      <c r="A14" s="7">
        <v>11</v>
      </c>
      <c r="B14" s="7" t="s">
        <v>252</v>
      </c>
      <c r="C14" s="8" t="s">
        <v>357</v>
      </c>
      <c r="D14" s="15">
        <v>0.002324821321756504</v>
      </c>
      <c r="E14" s="15">
        <v>0.019461899446852858</v>
      </c>
      <c r="F14" s="15">
        <v>0.06622349117862891</v>
      </c>
      <c r="G14" s="16">
        <v>0.08801021194723828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7" ht="12.75">
      <c r="A15" s="7">
        <v>12</v>
      </c>
      <c r="B15" s="7" t="s">
        <v>326</v>
      </c>
      <c r="C15" s="8" t="s">
        <v>326</v>
      </c>
      <c r="D15" s="15">
        <v>0.07416878524405231</v>
      </c>
      <c r="E15" s="15">
        <v>0.013810450449427115</v>
      </c>
      <c r="F15" s="15">
        <v>0</v>
      </c>
      <c r="G15" s="16">
        <v>0.08797923569347943</v>
      </c>
    </row>
    <row r="16" spans="1:7" ht="12.75">
      <c r="A16" s="7">
        <v>13</v>
      </c>
      <c r="B16" s="13" t="s">
        <v>256</v>
      </c>
      <c r="C16" s="12"/>
      <c r="D16" s="151">
        <v>0.039</v>
      </c>
      <c r="E16" s="151">
        <v>0.012</v>
      </c>
      <c r="F16" s="151">
        <v>0.025</v>
      </c>
      <c r="G16" s="152">
        <f>SUM(D16:F16)</f>
        <v>0.07600000000000001</v>
      </c>
    </row>
    <row r="17" spans="1:7" ht="12.75">
      <c r="A17" s="7">
        <v>14</v>
      </c>
      <c r="B17" s="7" t="s">
        <v>243</v>
      </c>
      <c r="C17" s="8" t="s">
        <v>329</v>
      </c>
      <c r="D17" s="15">
        <v>0.018148764166634433</v>
      </c>
      <c r="E17" s="15">
        <v>0.029396975205972228</v>
      </c>
      <c r="F17" s="15">
        <v>0.020366430717260405</v>
      </c>
      <c r="G17" s="16">
        <v>0.06791217008986707</v>
      </c>
    </row>
    <row r="18" spans="1:7" ht="12.75">
      <c r="A18" s="71">
        <v>15</v>
      </c>
      <c r="B18" s="71" t="s">
        <v>242</v>
      </c>
      <c r="C18" s="72" t="s">
        <v>356</v>
      </c>
      <c r="D18" s="77">
        <v>0.012547078646117251</v>
      </c>
      <c r="E18" s="77">
        <v>0.024558327964715795</v>
      </c>
      <c r="F18" s="77">
        <v>0.023427821002031817</v>
      </c>
      <c r="G18" s="146">
        <v>0.060533227612864865</v>
      </c>
    </row>
    <row r="19" spans="1:7" ht="12.75">
      <c r="A19" s="7">
        <v>16</v>
      </c>
      <c r="B19" s="7" t="s">
        <v>233</v>
      </c>
      <c r="C19" s="8" t="s">
        <v>341</v>
      </c>
      <c r="D19" s="15">
        <v>0.007328636831664737</v>
      </c>
      <c r="E19" s="15">
        <v>0.027463481887830786</v>
      </c>
      <c r="F19" s="15">
        <v>0.01188242069563295</v>
      </c>
      <c r="G19" s="16">
        <v>0.046674539415128474</v>
      </c>
    </row>
    <row r="20" spans="1:7" ht="12.75">
      <c r="A20" s="7">
        <v>17</v>
      </c>
      <c r="B20" s="7" t="s">
        <v>258</v>
      </c>
      <c r="C20" s="8" t="s">
        <v>349</v>
      </c>
      <c r="D20" s="15">
        <v>0</v>
      </c>
      <c r="E20" s="15">
        <v>0.005902126328955598</v>
      </c>
      <c r="F20" s="15">
        <v>0.03289816552011674</v>
      </c>
      <c r="G20" s="16">
        <v>0.03880029184907234</v>
      </c>
    </row>
    <row r="21" spans="1:7" ht="12.75">
      <c r="A21" s="7">
        <v>18</v>
      </c>
      <c r="B21" s="7" t="s">
        <v>353</v>
      </c>
      <c r="C21" s="8" t="s">
        <v>353</v>
      </c>
      <c r="D21" s="15">
        <v>0.0017916499774229349</v>
      </c>
      <c r="E21" s="15">
        <v>0.004443425327190907</v>
      </c>
      <c r="F21" s="15">
        <v>0.00022008225034689436</v>
      </c>
      <c r="G21" s="16">
        <v>0.006455157554960737</v>
      </c>
    </row>
    <row r="23" spans="1:7" ht="12.75">
      <c r="A23" s="794"/>
      <c r="B23" s="794"/>
      <c r="C23" s="588"/>
      <c r="D23" s="766"/>
      <c r="E23" s="766"/>
      <c r="F23" s="766"/>
      <c r="G23" s="767"/>
    </row>
    <row r="24" spans="1:7" s="72" customFormat="1" ht="12.75">
      <c r="A24" s="320" t="s">
        <v>39</v>
      </c>
      <c r="G24" s="71"/>
    </row>
    <row r="26" spans="1:7" ht="12.75">
      <c r="A26" s="177" t="s">
        <v>36</v>
      </c>
      <c r="D26" s="18"/>
      <c r="E26" s="18"/>
      <c r="F26" s="18"/>
      <c r="G26" s="7"/>
    </row>
    <row r="28" spans="1:17" ht="12.75">
      <c r="A28" s="20"/>
      <c r="B28" s="20"/>
      <c r="C28"/>
      <c r="D28"/>
      <c r="E28"/>
      <c r="F28"/>
      <c r="G28" s="232"/>
      <c r="H28"/>
      <c r="I28"/>
      <c r="J28"/>
      <c r="K28"/>
      <c r="L28"/>
      <c r="M28"/>
      <c r="N28"/>
      <c r="O28"/>
      <c r="P28"/>
      <c r="Q28"/>
    </row>
    <row r="29" spans="1:17" ht="12.75">
      <c r="A29" s="20"/>
      <c r="B29" s="20"/>
      <c r="C29"/>
      <c r="D29"/>
      <c r="E29"/>
      <c r="F29"/>
      <c r="G29" s="232"/>
      <c r="H29"/>
      <c r="I29"/>
      <c r="J29"/>
      <c r="K29"/>
      <c r="L29"/>
      <c r="M29"/>
      <c r="N29"/>
      <c r="O29"/>
      <c r="P29"/>
      <c r="Q29"/>
    </row>
  </sheetData>
  <printOptions/>
  <pageMargins left="0.75" right="0.75" top="1" bottom="1" header="0" footer="0"/>
  <pageSetup fitToHeight="1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3">
    <tabColor indexed="47"/>
    <pageSetUpPr fitToPage="1"/>
  </sheetPr>
  <dimension ref="A1:S29"/>
  <sheetViews>
    <sheetView zoomScale="75" zoomScaleNormal="75" workbookViewId="0" topLeftCell="A1">
      <selection activeCell="G15" sqref="G15"/>
    </sheetView>
  </sheetViews>
  <sheetFormatPr defaultColWidth="9.140625" defaultRowHeight="12.75"/>
  <cols>
    <col min="1" max="1" width="4.00390625" style="8" bestFit="1" customWidth="1"/>
    <col min="2" max="2" width="16.7109375" style="8" customWidth="1"/>
    <col min="3" max="3" width="18.421875" style="8" hidden="1" customWidth="1"/>
    <col min="4" max="4" width="41.57421875" style="7" bestFit="1" customWidth="1"/>
    <col min="5" max="5" width="12.421875" style="7" bestFit="1" customWidth="1"/>
    <col min="6" max="6" width="17.00390625" style="7" bestFit="1" customWidth="1"/>
    <col min="7" max="7" width="26.7109375" style="11" customWidth="1"/>
    <col min="8" max="8" width="5.8515625" style="8" hidden="1" customWidth="1"/>
    <col min="9" max="16384" width="9.140625" style="8" customWidth="1"/>
  </cols>
  <sheetData>
    <row r="1" spans="1:19" ht="18">
      <c r="A1" s="394" t="s">
        <v>40</v>
      </c>
      <c r="B1" s="72"/>
      <c r="C1" s="72"/>
      <c r="D1" s="71"/>
      <c r="E1" s="71"/>
      <c r="F1" s="71"/>
      <c r="G1" s="233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8">
      <c r="A2" s="394"/>
      <c r="B2" s="72"/>
      <c r="C2" s="72"/>
      <c r="D2" s="71"/>
      <c r="E2" s="71"/>
      <c r="F2" s="71"/>
      <c r="G2" s="233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7" ht="18">
      <c r="A3" s="394"/>
      <c r="B3" s="394"/>
      <c r="C3" s="394"/>
      <c r="D3" s="394" t="s">
        <v>883</v>
      </c>
      <c r="E3" s="394" t="s">
        <v>362</v>
      </c>
      <c r="F3" s="394" t="s">
        <v>363</v>
      </c>
      <c r="G3" s="394" t="s">
        <v>364</v>
      </c>
      <c r="H3"/>
      <c r="I3"/>
      <c r="J3"/>
      <c r="K3"/>
      <c r="L3"/>
      <c r="M3"/>
      <c r="N3"/>
      <c r="O3"/>
      <c r="P3"/>
      <c r="Q3"/>
    </row>
    <row r="4" spans="1:19" ht="18">
      <c r="A4" s="764">
        <v>1</v>
      </c>
      <c r="B4" s="764" t="s">
        <v>247</v>
      </c>
      <c r="C4" s="623" t="s">
        <v>525</v>
      </c>
      <c r="D4" s="752">
        <v>0.0008610180565005242</v>
      </c>
      <c r="E4" s="752">
        <v>0.3163808685249225</v>
      </c>
      <c r="F4" s="752">
        <v>0.023973295460076777</v>
      </c>
      <c r="G4" s="765">
        <v>0.34121518204149975</v>
      </c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</row>
    <row r="5" spans="1:17" ht="12.75">
      <c r="A5" s="768">
        <v>2</v>
      </c>
      <c r="B5" s="768" t="s">
        <v>241</v>
      </c>
      <c r="C5" s="769" t="s">
        <v>333</v>
      </c>
      <c r="D5" s="770">
        <v>0.10039856988302864</v>
      </c>
      <c r="E5" s="770">
        <v>0.05693199643355731</v>
      </c>
      <c r="F5" s="770">
        <v>0.07966198442004377</v>
      </c>
      <c r="G5" s="771">
        <v>0.23699255073662973</v>
      </c>
      <c r="H5"/>
      <c r="I5"/>
      <c r="J5"/>
      <c r="K5"/>
      <c r="L5"/>
      <c r="M5"/>
      <c r="N5"/>
      <c r="O5"/>
      <c r="P5"/>
      <c r="Q5"/>
    </row>
    <row r="6" spans="1:17" ht="12.75">
      <c r="A6" s="768">
        <v>3</v>
      </c>
      <c r="B6" s="768" t="s">
        <v>249</v>
      </c>
      <c r="C6" s="769" t="s">
        <v>351</v>
      </c>
      <c r="D6" s="770">
        <v>0.00782742376157751</v>
      </c>
      <c r="E6" s="770">
        <v>0.1463846206534396</v>
      </c>
      <c r="F6" s="770">
        <v>0.08270356248620593</v>
      </c>
      <c r="G6" s="771">
        <v>0.23691560690122304</v>
      </c>
      <c r="H6"/>
      <c r="I6"/>
      <c r="J6"/>
      <c r="K6"/>
      <c r="L6"/>
      <c r="M6"/>
      <c r="N6"/>
      <c r="O6"/>
      <c r="P6"/>
      <c r="Q6"/>
    </row>
    <row r="7" spans="1:19" ht="12.75">
      <c r="A7" s="768">
        <v>4</v>
      </c>
      <c r="B7" s="768" t="s">
        <v>590</v>
      </c>
      <c r="C7" s="769" t="s">
        <v>526</v>
      </c>
      <c r="D7" s="770">
        <v>0.0005927209310278009</v>
      </c>
      <c r="E7" s="770">
        <v>0.11681161733024814</v>
      </c>
      <c r="F7" s="770">
        <v>0.10396553099816486</v>
      </c>
      <c r="G7" s="771">
        <v>0.2213698692594408</v>
      </c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72"/>
      <c r="S7" s="72"/>
    </row>
    <row r="8" spans="1:17" ht="12.75">
      <c r="A8" s="768">
        <v>5</v>
      </c>
      <c r="B8" s="768" t="s">
        <v>235</v>
      </c>
      <c r="C8" s="769" t="s">
        <v>348</v>
      </c>
      <c r="D8" s="770">
        <v>0.025382193647505397</v>
      </c>
      <c r="E8" s="770">
        <v>0.11461212682107638</v>
      </c>
      <c r="F8" s="770">
        <v>0.0774694214437042</v>
      </c>
      <c r="G8" s="771">
        <v>0.21746374191228598</v>
      </c>
      <c r="H8"/>
      <c r="I8"/>
      <c r="J8"/>
      <c r="K8"/>
      <c r="L8"/>
      <c r="M8"/>
      <c r="N8"/>
      <c r="O8"/>
      <c r="P8"/>
      <c r="Q8"/>
    </row>
    <row r="9" spans="1:17" ht="12.75">
      <c r="A9" s="801">
        <v>6</v>
      </c>
      <c r="B9" s="155" t="s">
        <v>38</v>
      </c>
      <c r="C9" s="294"/>
      <c r="D9" s="673">
        <v>0.08800000000000001</v>
      </c>
      <c r="E9" s="673">
        <v>0.054000000000000006</v>
      </c>
      <c r="F9" s="673">
        <v>0.068</v>
      </c>
      <c r="G9" s="796">
        <f>SUM(D9:F9)</f>
        <v>0.21000000000000002</v>
      </c>
      <c r="H9"/>
      <c r="I9"/>
      <c r="J9"/>
      <c r="K9"/>
      <c r="L9"/>
      <c r="M9"/>
      <c r="N9"/>
      <c r="O9"/>
      <c r="P9"/>
      <c r="Q9"/>
    </row>
    <row r="10" spans="1:17" ht="12.75">
      <c r="A10" s="768">
        <v>7</v>
      </c>
      <c r="B10" s="768" t="s">
        <v>350</v>
      </c>
      <c r="C10" s="769" t="s">
        <v>350</v>
      </c>
      <c r="D10" s="770">
        <v>0.023687142805794183</v>
      </c>
      <c r="E10" s="770">
        <v>0.08760635118422401</v>
      </c>
      <c r="F10" s="770">
        <v>0.09622760318278092</v>
      </c>
      <c r="G10" s="771">
        <v>0.20752109717279912</v>
      </c>
      <c r="H10"/>
      <c r="I10"/>
      <c r="J10"/>
      <c r="K10"/>
      <c r="L10"/>
      <c r="M10"/>
      <c r="N10"/>
      <c r="O10"/>
      <c r="P10"/>
      <c r="Q10"/>
    </row>
    <row r="11" spans="1:17" ht="12.75">
      <c r="A11" s="764">
        <v>8</v>
      </c>
      <c r="B11" s="764" t="s">
        <v>326</v>
      </c>
      <c r="C11" s="623" t="s">
        <v>326</v>
      </c>
      <c r="D11" s="752">
        <v>0.07816229137791463</v>
      </c>
      <c r="E11" s="752">
        <v>0.09943354227714399</v>
      </c>
      <c r="F11" s="752">
        <v>0.013215832865448736</v>
      </c>
      <c r="G11" s="765">
        <v>0.19081166652050732</v>
      </c>
      <c r="H11"/>
      <c r="I11"/>
      <c r="J11"/>
      <c r="K11"/>
      <c r="L11"/>
      <c r="M11"/>
      <c r="N11"/>
      <c r="O11"/>
      <c r="P11"/>
      <c r="Q11"/>
    </row>
    <row r="12" spans="1:17" ht="12.75">
      <c r="A12" s="764">
        <v>9</v>
      </c>
      <c r="B12" s="764" t="s">
        <v>239</v>
      </c>
      <c r="C12" s="623" t="s">
        <v>359</v>
      </c>
      <c r="D12" s="752">
        <v>0.011968189916476043</v>
      </c>
      <c r="E12" s="752">
        <v>0.10011029953649259</v>
      </c>
      <c r="F12" s="752">
        <v>0.044096659264381804</v>
      </c>
      <c r="G12" s="765">
        <v>0.15617514871735044</v>
      </c>
      <c r="H12"/>
      <c r="I12"/>
      <c r="J12"/>
      <c r="K12"/>
      <c r="L12"/>
      <c r="M12"/>
      <c r="N12"/>
      <c r="O12"/>
      <c r="P12"/>
      <c r="Q12"/>
    </row>
    <row r="13" spans="1:17" ht="12.75">
      <c r="A13" s="764">
        <v>10</v>
      </c>
      <c r="B13" s="764" t="s">
        <v>252</v>
      </c>
      <c r="C13" s="623" t="s">
        <v>357</v>
      </c>
      <c r="D13" s="752">
        <v>0.0013489981325970647</v>
      </c>
      <c r="E13" s="752">
        <v>0.06205248204199938</v>
      </c>
      <c r="F13" s="752">
        <v>0.08721229965516056</v>
      </c>
      <c r="G13" s="765">
        <v>0.150613779829757</v>
      </c>
      <c r="H13"/>
      <c r="I13"/>
      <c r="J13"/>
      <c r="K13"/>
      <c r="L13"/>
      <c r="M13"/>
      <c r="N13"/>
      <c r="O13"/>
      <c r="P13"/>
      <c r="Q13"/>
    </row>
    <row r="14" spans="1:17" ht="12.75">
      <c r="A14" s="764">
        <v>11</v>
      </c>
      <c r="B14" s="764" t="s">
        <v>233</v>
      </c>
      <c r="C14" s="623" t="s">
        <v>341</v>
      </c>
      <c r="D14" s="752">
        <v>0.013253620506697145</v>
      </c>
      <c r="E14" s="752">
        <v>0.0881990803309827</v>
      </c>
      <c r="F14" s="752">
        <v>0.03500957903367281</v>
      </c>
      <c r="G14" s="765" t="s">
        <v>42</v>
      </c>
      <c r="H14"/>
      <c r="I14"/>
      <c r="J14"/>
      <c r="K14"/>
      <c r="L14"/>
      <c r="M14"/>
      <c r="N14"/>
      <c r="O14"/>
      <c r="P14"/>
      <c r="Q14"/>
    </row>
    <row r="15" spans="1:17" ht="12.75">
      <c r="A15" s="764">
        <v>12</v>
      </c>
      <c r="B15" s="764" t="s">
        <v>243</v>
      </c>
      <c r="C15" s="623" t="s">
        <v>329</v>
      </c>
      <c r="D15" s="752">
        <v>0.00782158084189868</v>
      </c>
      <c r="E15" s="752">
        <v>0.06620895994753528</v>
      </c>
      <c r="F15" s="752">
        <v>0.058536649028889026</v>
      </c>
      <c r="G15" s="765">
        <v>0.132567189818323</v>
      </c>
      <c r="H15"/>
      <c r="I15"/>
      <c r="J15"/>
      <c r="K15"/>
      <c r="L15"/>
      <c r="M15"/>
      <c r="N15"/>
      <c r="O15"/>
      <c r="P15"/>
      <c r="Q15"/>
    </row>
    <row r="16" spans="1:19" ht="12.75">
      <c r="A16" s="764">
        <v>13</v>
      </c>
      <c r="B16" s="764" t="s">
        <v>245</v>
      </c>
      <c r="C16" s="623" t="s">
        <v>352</v>
      </c>
      <c r="D16" s="752">
        <v>0.025541531759249083</v>
      </c>
      <c r="E16" s="752">
        <v>0.02308713257982433</v>
      </c>
      <c r="F16" s="752">
        <v>0.08100080874002813</v>
      </c>
      <c r="G16" s="765">
        <v>0.12962947307910155</v>
      </c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72"/>
      <c r="S16" s="72"/>
    </row>
    <row r="17" spans="1:19" ht="12.75">
      <c r="A17" s="764">
        <v>14</v>
      </c>
      <c r="B17" s="764" t="s">
        <v>259</v>
      </c>
      <c r="C17" s="623" t="s">
        <v>524</v>
      </c>
      <c r="D17" s="752">
        <v>0.015368618309794779</v>
      </c>
      <c r="E17" s="752">
        <v>0.02690936514465926</v>
      </c>
      <c r="F17" s="752">
        <v>0.07229535170711641</v>
      </c>
      <c r="G17" s="765">
        <v>0.11457333516157045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72"/>
      <c r="S17" s="72"/>
    </row>
    <row r="18" spans="1:19" ht="12.75">
      <c r="A18" s="764">
        <v>15</v>
      </c>
      <c r="B18" s="764" t="s">
        <v>589</v>
      </c>
      <c r="C18" s="623" t="s">
        <v>523</v>
      </c>
      <c r="D18" s="772" t="s">
        <v>618</v>
      </c>
      <c r="E18" s="752">
        <v>0.056415814564045874</v>
      </c>
      <c r="F18" s="752">
        <v>0.05309088710791764</v>
      </c>
      <c r="G18" s="765">
        <v>0.10950670167196352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72"/>
      <c r="S18" s="72"/>
    </row>
    <row r="19" spans="1:19" ht="12.75">
      <c r="A19" s="768">
        <v>16</v>
      </c>
      <c r="B19" s="768" t="s">
        <v>242</v>
      </c>
      <c r="C19" s="769" t="s">
        <v>356</v>
      </c>
      <c r="D19" s="770">
        <v>0.03311061419600177</v>
      </c>
      <c r="E19" s="770">
        <v>0.047076309200219595</v>
      </c>
      <c r="F19" s="770">
        <v>0.02469236640199242</v>
      </c>
      <c r="G19" s="771">
        <v>0.10487928979821377</v>
      </c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72"/>
      <c r="S19" s="72"/>
    </row>
    <row r="20" spans="1:19" ht="12.75">
      <c r="A20" s="764">
        <v>17</v>
      </c>
      <c r="B20" s="764" t="s">
        <v>353</v>
      </c>
      <c r="C20" s="623" t="s">
        <v>353</v>
      </c>
      <c r="D20" s="752">
        <v>0.014215156745973848</v>
      </c>
      <c r="E20" s="752">
        <v>0.0427223400609538</v>
      </c>
      <c r="F20" s="752">
        <v>0.0006360175161207068</v>
      </c>
      <c r="G20" s="765">
        <v>0.05757351432304836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72"/>
      <c r="S20" s="72"/>
    </row>
    <row r="21" spans="1:19" ht="12.75">
      <c r="A21" s="764">
        <v>18</v>
      </c>
      <c r="B21" s="764" t="s">
        <v>258</v>
      </c>
      <c r="C21" s="623" t="s">
        <v>349</v>
      </c>
      <c r="D21" s="752">
        <v>0</v>
      </c>
      <c r="E21" s="752">
        <v>0.006304523290912509</v>
      </c>
      <c r="F21" s="752">
        <v>0.0451599349866767</v>
      </c>
      <c r="G21" s="765">
        <v>0.051464458277589206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72"/>
      <c r="S21" s="72"/>
    </row>
    <row r="22" spans="1:17" ht="12.75">
      <c r="A22" s="231"/>
      <c r="B22" s="797"/>
      <c r="C22" s="102"/>
      <c r="D22" s="795"/>
      <c r="E22" s="795"/>
      <c r="F22" s="795"/>
      <c r="G22" s="798"/>
      <c r="H22" s="102"/>
      <c r="I22" s="102"/>
      <c r="J22"/>
      <c r="K22"/>
      <c r="L22"/>
      <c r="M22"/>
      <c r="N22"/>
      <c r="O22"/>
      <c r="P22"/>
      <c r="Q22"/>
    </row>
    <row r="23" spans="1:17" s="72" customFormat="1" ht="12.75">
      <c r="A23" s="320" t="s">
        <v>41</v>
      </c>
      <c r="B23" s="231"/>
      <c r="C23" s="102"/>
      <c r="D23" s="102"/>
      <c r="E23" s="102"/>
      <c r="F23" s="102"/>
      <c r="G23" s="800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5" spans="1:17" ht="12.75">
      <c r="A25" s="799" t="s">
        <v>36</v>
      </c>
      <c r="B25" s="20"/>
      <c r="C25"/>
      <c r="D25"/>
      <c r="E25"/>
      <c r="F25"/>
      <c r="G25" s="232"/>
      <c r="H25"/>
      <c r="I25"/>
      <c r="J25"/>
      <c r="K25"/>
      <c r="L25"/>
      <c r="M25"/>
      <c r="N25"/>
      <c r="O25"/>
      <c r="P25"/>
      <c r="Q25"/>
    </row>
    <row r="26" spans="1:17" ht="12.75">
      <c r="A26" s="20"/>
      <c r="B26" s="20"/>
      <c r="C26"/>
      <c r="D26"/>
      <c r="E26"/>
      <c r="F26"/>
      <c r="G26" s="232"/>
      <c r="H26"/>
      <c r="I26"/>
      <c r="J26"/>
      <c r="K26"/>
      <c r="L26"/>
      <c r="M26"/>
      <c r="N26"/>
      <c r="O26"/>
      <c r="P26"/>
      <c r="Q26"/>
    </row>
    <row r="27" spans="1:17" ht="12.75">
      <c r="A27" s="20"/>
      <c r="B27" s="20"/>
      <c r="C27"/>
      <c r="D27"/>
      <c r="E27"/>
      <c r="F27"/>
      <c r="G27" s="232"/>
      <c r="H27"/>
      <c r="I27"/>
      <c r="J27"/>
      <c r="K27"/>
      <c r="L27"/>
      <c r="M27"/>
      <c r="N27"/>
      <c r="O27"/>
      <c r="P27"/>
      <c r="Q27"/>
    </row>
    <row r="28" spans="1:17" ht="12.75">
      <c r="A28" s="20"/>
      <c r="B28" s="20"/>
      <c r="C28"/>
      <c r="D28"/>
      <c r="E28"/>
      <c r="F28"/>
      <c r="G28" s="232"/>
      <c r="H28"/>
      <c r="I28"/>
      <c r="J28"/>
      <c r="K28"/>
      <c r="L28"/>
      <c r="M28"/>
      <c r="N28"/>
      <c r="O28"/>
      <c r="P28"/>
      <c r="Q28"/>
    </row>
    <row r="29" spans="1:17" ht="12.75">
      <c r="A29" s="20"/>
      <c r="B29" s="20"/>
      <c r="C29"/>
      <c r="D29"/>
      <c r="E29"/>
      <c r="F29"/>
      <c r="G29" s="232"/>
      <c r="H29"/>
      <c r="I29"/>
      <c r="J29"/>
      <c r="K29"/>
      <c r="L29"/>
      <c r="M29"/>
      <c r="N29"/>
      <c r="O29"/>
      <c r="P29"/>
      <c r="Q29"/>
    </row>
  </sheetData>
  <printOptions/>
  <pageMargins left="0.75" right="0.75" top="1" bottom="1" header="0" footer="0"/>
  <pageSetup fitToHeight="1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4">
    <pageSetUpPr fitToPage="1"/>
  </sheetPr>
  <dimension ref="A1:G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140625" style="102" bestFit="1" customWidth="1"/>
    <col min="2" max="2" width="14.00390625" style="102" customWidth="1"/>
    <col min="3" max="3" width="6.57421875" style="102" bestFit="1" customWidth="1"/>
    <col min="4" max="4" width="4.140625" style="102" customWidth="1"/>
    <col min="5" max="5" width="3.140625" style="102" bestFit="1" customWidth="1"/>
    <col min="6" max="6" width="12.7109375" style="102" bestFit="1" customWidth="1"/>
    <col min="7" max="7" width="4.7109375" style="231" bestFit="1" customWidth="1"/>
    <col min="8" max="16384" width="9.140625" style="102" customWidth="1"/>
  </cols>
  <sheetData>
    <row r="1" ht="18">
      <c r="A1" s="432" t="s">
        <v>753</v>
      </c>
    </row>
    <row r="3" spans="2:6" ht="12.75">
      <c r="B3" s="305" t="s">
        <v>856</v>
      </c>
      <c r="D3" s="305"/>
      <c r="E3" s="305"/>
      <c r="F3" s="475" t="s">
        <v>2</v>
      </c>
    </row>
    <row r="4" spans="1:7" ht="12.75">
      <c r="A4" s="231">
        <v>1</v>
      </c>
      <c r="B4" s="527" t="s">
        <v>204</v>
      </c>
      <c r="C4" s="521">
        <v>60616</v>
      </c>
      <c r="D4" s="521"/>
      <c r="E4" s="170">
        <v>1</v>
      </c>
      <c r="F4" s="527" t="s">
        <v>358</v>
      </c>
      <c r="G4" s="521">
        <v>568.405395991603</v>
      </c>
    </row>
    <row r="5" spans="1:7" ht="12.75">
      <c r="A5" s="231">
        <v>2</v>
      </c>
      <c r="B5" s="527" t="s">
        <v>232</v>
      </c>
      <c r="C5" s="521">
        <v>24439</v>
      </c>
      <c r="D5" s="521"/>
      <c r="E5" s="170">
        <f>E4+1</f>
        <v>2</v>
      </c>
      <c r="F5" s="527" t="s">
        <v>238</v>
      </c>
      <c r="G5" s="521">
        <v>448.2407466006666</v>
      </c>
    </row>
    <row r="6" spans="1:7" ht="12.75">
      <c r="A6" s="231">
        <v>3</v>
      </c>
      <c r="B6" s="527" t="s">
        <v>402</v>
      </c>
      <c r="C6" s="521">
        <v>17545</v>
      </c>
      <c r="D6" s="521"/>
      <c r="E6" s="170">
        <f aca="true" t="shared" si="0" ref="E6:E36">E5+1</f>
        <v>3</v>
      </c>
      <c r="F6" s="527" t="s">
        <v>241</v>
      </c>
      <c r="G6" s="521">
        <v>423.4273318872017</v>
      </c>
    </row>
    <row r="7" spans="1:7" ht="12.75">
      <c r="A7" s="231">
        <v>4</v>
      </c>
      <c r="B7" s="527" t="s">
        <v>353</v>
      </c>
      <c r="C7" s="521">
        <v>16810</v>
      </c>
      <c r="D7" s="521"/>
      <c r="E7" s="170">
        <f t="shared" si="0"/>
        <v>4</v>
      </c>
      <c r="F7" s="527" t="s">
        <v>350</v>
      </c>
      <c r="G7" s="521">
        <v>373.8001129305477</v>
      </c>
    </row>
    <row r="8" spans="1:7" ht="12.75">
      <c r="A8" s="231">
        <v>5</v>
      </c>
      <c r="B8" s="527" t="s">
        <v>234</v>
      </c>
      <c r="C8" s="521">
        <v>10650</v>
      </c>
      <c r="D8" s="521"/>
      <c r="E8" s="170">
        <f t="shared" si="0"/>
        <v>5</v>
      </c>
      <c r="F8" s="527" t="s">
        <v>232</v>
      </c>
      <c r="G8" s="521">
        <v>297.5457799731808</v>
      </c>
    </row>
    <row r="9" spans="1:7" ht="12.75">
      <c r="A9" s="231">
        <v>6</v>
      </c>
      <c r="B9" s="527" t="s">
        <v>237</v>
      </c>
      <c r="C9" s="521">
        <v>10578</v>
      </c>
      <c r="D9" s="521"/>
      <c r="E9" s="170">
        <f t="shared" si="0"/>
        <v>6</v>
      </c>
      <c r="F9" s="527" t="s">
        <v>402</v>
      </c>
      <c r="G9" s="521">
        <v>285.6947919850439</v>
      </c>
    </row>
    <row r="10" spans="1:7" ht="12.75">
      <c r="A10" s="231">
        <v>7</v>
      </c>
      <c r="B10" s="527" t="s">
        <v>239</v>
      </c>
      <c r="C10" s="521">
        <v>7150</v>
      </c>
      <c r="D10" s="521"/>
      <c r="E10" s="170">
        <f t="shared" si="0"/>
        <v>7</v>
      </c>
      <c r="F10" s="527" t="s">
        <v>259</v>
      </c>
      <c r="G10" s="521">
        <v>253.32594235033255</v>
      </c>
    </row>
    <row r="11" spans="1:7" ht="12.75">
      <c r="A11" s="231">
        <v>8</v>
      </c>
      <c r="B11" s="527" t="s">
        <v>252</v>
      </c>
      <c r="C11" s="521">
        <v>6072</v>
      </c>
      <c r="D11" s="521"/>
      <c r="E11" s="170">
        <f t="shared" si="0"/>
        <v>8</v>
      </c>
      <c r="F11" s="527" t="s">
        <v>243</v>
      </c>
      <c r="G11" s="521">
        <v>250.10349006525362</v>
      </c>
    </row>
    <row r="12" spans="1:7" ht="12.75">
      <c r="A12" s="231">
        <v>9</v>
      </c>
      <c r="B12" s="527" t="s">
        <v>358</v>
      </c>
      <c r="C12" s="521">
        <v>6038</v>
      </c>
      <c r="D12" s="521"/>
      <c r="E12" s="170">
        <f t="shared" si="0"/>
        <v>9</v>
      </c>
      <c r="F12" s="527" t="s">
        <v>245</v>
      </c>
      <c r="G12" s="521">
        <v>234.05169489609005</v>
      </c>
    </row>
    <row r="13" spans="1:7" ht="12.75">
      <c r="A13" s="231">
        <v>10</v>
      </c>
      <c r="B13" s="527" t="s">
        <v>241</v>
      </c>
      <c r="C13" s="521">
        <v>3904</v>
      </c>
      <c r="D13" s="521"/>
      <c r="E13" s="170">
        <f t="shared" si="0"/>
        <v>10</v>
      </c>
      <c r="F13" s="527" t="s">
        <v>258</v>
      </c>
      <c r="G13" s="521">
        <v>217.83317353787152</v>
      </c>
    </row>
    <row r="14" spans="1:7" ht="12.75">
      <c r="A14" s="231">
        <v>11</v>
      </c>
      <c r="B14" s="527" t="s">
        <v>238</v>
      </c>
      <c r="C14" s="521">
        <v>3428</v>
      </c>
      <c r="D14" s="521"/>
      <c r="E14" s="170">
        <f t="shared" si="0"/>
        <v>11</v>
      </c>
      <c r="F14" s="527" t="s">
        <v>257</v>
      </c>
      <c r="G14" s="521">
        <v>216.80313278746885</v>
      </c>
    </row>
    <row r="15" spans="1:7" ht="12.75">
      <c r="A15" s="231">
        <v>12</v>
      </c>
      <c r="B15" s="527" t="s">
        <v>251</v>
      </c>
      <c r="C15" s="521">
        <v>3357</v>
      </c>
      <c r="D15" s="521"/>
      <c r="E15" s="170">
        <f t="shared" si="0"/>
        <v>12</v>
      </c>
      <c r="F15" s="527" t="s">
        <v>590</v>
      </c>
      <c r="G15" s="521">
        <v>206.7030563661802</v>
      </c>
    </row>
    <row r="16" spans="1:7" ht="12.75">
      <c r="A16" s="231">
        <v>13</v>
      </c>
      <c r="B16" s="527" t="s">
        <v>231</v>
      </c>
      <c r="C16" s="521">
        <v>3160</v>
      </c>
      <c r="D16" s="521"/>
      <c r="E16" s="170">
        <f t="shared" si="0"/>
        <v>13</v>
      </c>
      <c r="F16" s="527" t="s">
        <v>242</v>
      </c>
      <c r="G16" s="521">
        <v>205.53691275167785</v>
      </c>
    </row>
    <row r="17" spans="1:7" ht="12.75">
      <c r="A17" s="231">
        <v>14</v>
      </c>
      <c r="B17" s="527" t="s">
        <v>589</v>
      </c>
      <c r="C17" s="521">
        <v>2983</v>
      </c>
      <c r="D17" s="521"/>
      <c r="E17" s="170">
        <f t="shared" si="0"/>
        <v>14</v>
      </c>
      <c r="F17" s="527" t="s">
        <v>204</v>
      </c>
      <c r="G17" s="521">
        <v>199.35558707714307</v>
      </c>
    </row>
    <row r="18" spans="1:7" ht="12.75">
      <c r="A18" s="231">
        <v>15</v>
      </c>
      <c r="B18" s="527" t="s">
        <v>257</v>
      </c>
      <c r="C18" s="521">
        <v>2436</v>
      </c>
      <c r="D18" s="521"/>
      <c r="E18" s="170">
        <f t="shared" si="0"/>
        <v>15</v>
      </c>
      <c r="F18" s="527" t="s">
        <v>231</v>
      </c>
      <c r="G18" s="521">
        <v>192.148776662923</v>
      </c>
    </row>
    <row r="19" spans="1:7" ht="12.75">
      <c r="A19" s="231">
        <v>16</v>
      </c>
      <c r="B19" s="527" t="s">
        <v>258</v>
      </c>
      <c r="C19" s="521">
        <v>2272</v>
      </c>
      <c r="D19" s="521"/>
      <c r="E19" s="170">
        <f t="shared" si="0"/>
        <v>16</v>
      </c>
      <c r="F19" s="527" t="s">
        <v>237</v>
      </c>
      <c r="G19" s="521">
        <v>178.2728866118377</v>
      </c>
    </row>
    <row r="20" spans="1:7" ht="12.75">
      <c r="A20" s="231">
        <v>17</v>
      </c>
      <c r="B20" s="527" t="s">
        <v>243</v>
      </c>
      <c r="C20" s="521">
        <v>2085</v>
      </c>
      <c r="D20" s="521"/>
      <c r="E20" s="170">
        <f t="shared" si="0"/>
        <v>17</v>
      </c>
      <c r="F20" s="528" t="s">
        <v>256</v>
      </c>
      <c r="G20" s="529">
        <v>177.26290767280582</v>
      </c>
    </row>
    <row r="21" spans="1:7" ht="12.75">
      <c r="A21" s="231">
        <v>18</v>
      </c>
      <c r="B21" s="527" t="s">
        <v>350</v>
      </c>
      <c r="C21" s="521">
        <v>1986</v>
      </c>
      <c r="D21" s="521"/>
      <c r="E21" s="170">
        <f t="shared" si="0"/>
        <v>18</v>
      </c>
      <c r="F21" s="527" t="s">
        <v>234</v>
      </c>
      <c r="G21" s="521">
        <v>171.01016426610144</v>
      </c>
    </row>
    <row r="22" spans="1:7" ht="12.75">
      <c r="A22" s="231">
        <v>19</v>
      </c>
      <c r="B22" s="527" t="s">
        <v>235</v>
      </c>
      <c r="C22" s="521">
        <v>1716</v>
      </c>
      <c r="D22" s="521"/>
      <c r="E22" s="170">
        <f t="shared" si="0"/>
        <v>19</v>
      </c>
      <c r="F22" s="527" t="s">
        <v>235</v>
      </c>
      <c r="G22" s="521">
        <v>160.20913080011204</v>
      </c>
    </row>
    <row r="23" spans="1:7" ht="12.75">
      <c r="A23" s="231">
        <v>20</v>
      </c>
      <c r="B23" s="527" t="s">
        <v>259</v>
      </c>
      <c r="C23" s="521">
        <v>1371</v>
      </c>
      <c r="D23" s="521"/>
      <c r="E23" s="170">
        <f t="shared" si="0"/>
        <v>20</v>
      </c>
      <c r="F23" s="527" t="s">
        <v>252</v>
      </c>
      <c r="G23" s="521">
        <v>159.30317976702696</v>
      </c>
    </row>
    <row r="24" spans="1:7" ht="12.75">
      <c r="A24" s="231">
        <v>21</v>
      </c>
      <c r="B24" s="527" t="s">
        <v>249</v>
      </c>
      <c r="C24" s="521">
        <v>1059</v>
      </c>
      <c r="D24" s="521"/>
      <c r="E24" s="170">
        <f t="shared" si="0"/>
        <v>21</v>
      </c>
      <c r="F24" s="527" t="s">
        <v>239</v>
      </c>
      <c r="G24" s="521">
        <v>156.8209777776998</v>
      </c>
    </row>
    <row r="25" spans="1:7" ht="12.75">
      <c r="A25" s="231">
        <v>22</v>
      </c>
      <c r="B25" s="527" t="s">
        <v>245</v>
      </c>
      <c r="C25" s="521">
        <v>1035</v>
      </c>
      <c r="D25" s="521"/>
      <c r="E25" s="170">
        <f t="shared" si="0"/>
        <v>22</v>
      </c>
      <c r="F25" s="527" t="s">
        <v>589</v>
      </c>
      <c r="G25" s="521">
        <v>135.21716883624572</v>
      </c>
    </row>
    <row r="26" spans="1:7" ht="12.75">
      <c r="A26" s="231">
        <v>23</v>
      </c>
      <c r="B26" s="527" t="s">
        <v>242</v>
      </c>
      <c r="C26" s="522">
        <v>980</v>
      </c>
      <c r="D26" s="522"/>
      <c r="E26" s="170">
        <f t="shared" si="0"/>
        <v>23</v>
      </c>
      <c r="F26" s="527" t="s">
        <v>353</v>
      </c>
      <c r="G26" s="521">
        <v>131.64489552986873</v>
      </c>
    </row>
    <row r="27" spans="1:7" ht="12.75">
      <c r="A27" s="231">
        <v>24</v>
      </c>
      <c r="B27" s="528" t="s">
        <v>256</v>
      </c>
      <c r="C27" s="523">
        <v>973</v>
      </c>
      <c r="D27" s="530"/>
      <c r="E27" s="170">
        <f t="shared" si="0"/>
        <v>24</v>
      </c>
      <c r="F27" s="527" t="s">
        <v>591</v>
      </c>
      <c r="G27" s="521">
        <v>117.00781199215359</v>
      </c>
    </row>
    <row r="28" spans="1:7" ht="12.75">
      <c r="A28" s="231">
        <v>25</v>
      </c>
      <c r="B28" s="527" t="s">
        <v>595</v>
      </c>
      <c r="C28" s="522">
        <v>621</v>
      </c>
      <c r="D28" s="522"/>
      <c r="E28" s="170">
        <f t="shared" si="0"/>
        <v>25</v>
      </c>
      <c r="F28" s="527" t="s">
        <v>249</v>
      </c>
      <c r="G28" s="521">
        <v>105.4991034070532</v>
      </c>
    </row>
    <row r="29" spans="1:7" ht="12.75">
      <c r="A29" s="231">
        <v>26</v>
      </c>
      <c r="B29" s="527" t="s">
        <v>593</v>
      </c>
      <c r="C29" s="522">
        <v>466</v>
      </c>
      <c r="D29" s="522"/>
      <c r="E29" s="170">
        <f t="shared" si="0"/>
        <v>26</v>
      </c>
      <c r="F29" s="527" t="s">
        <v>593</v>
      </c>
      <c r="G29" s="521">
        <v>103.75053739884045</v>
      </c>
    </row>
    <row r="30" spans="1:7" ht="12.75">
      <c r="A30" s="231">
        <v>27</v>
      </c>
      <c r="B30" s="527" t="s">
        <v>590</v>
      </c>
      <c r="C30" s="522">
        <v>415</v>
      </c>
      <c r="D30" s="522"/>
      <c r="E30" s="170">
        <f t="shared" si="0"/>
        <v>27</v>
      </c>
      <c r="F30" s="527" t="s">
        <v>592</v>
      </c>
      <c r="G30" s="521">
        <v>102.93938216736485</v>
      </c>
    </row>
    <row r="31" spans="1:7" ht="12.75">
      <c r="A31" s="231">
        <v>28</v>
      </c>
      <c r="B31" s="527" t="s">
        <v>592</v>
      </c>
      <c r="C31" s="522">
        <v>367</v>
      </c>
      <c r="D31" s="522"/>
      <c r="E31" s="170">
        <f t="shared" si="0"/>
        <v>28</v>
      </c>
      <c r="F31" s="527" t="s">
        <v>595</v>
      </c>
      <c r="G31" s="521">
        <v>85.50568488883228</v>
      </c>
    </row>
    <row r="32" spans="1:7" ht="12.75">
      <c r="A32" s="231">
        <v>29</v>
      </c>
      <c r="B32" s="527" t="s">
        <v>591</v>
      </c>
      <c r="C32" s="522">
        <v>153</v>
      </c>
      <c r="D32" s="522"/>
      <c r="E32" s="170">
        <f t="shared" si="0"/>
        <v>29</v>
      </c>
      <c r="F32" s="527" t="s">
        <v>594</v>
      </c>
      <c r="G32" s="521">
        <v>65.02115637009152</v>
      </c>
    </row>
    <row r="33" spans="1:7" ht="12.75">
      <c r="A33" s="231">
        <v>30</v>
      </c>
      <c r="B33" s="527" t="s">
        <v>594</v>
      </c>
      <c r="C33" s="522">
        <v>146</v>
      </c>
      <c r="D33" s="522"/>
      <c r="E33" s="170">
        <f t="shared" si="0"/>
        <v>30</v>
      </c>
      <c r="F33" s="527" t="s">
        <v>251</v>
      </c>
      <c r="G33" s="521">
        <v>44.898887224481065</v>
      </c>
    </row>
    <row r="34" spans="1:7" ht="12.75">
      <c r="A34" s="231">
        <v>31</v>
      </c>
      <c r="B34" s="527" t="s">
        <v>650</v>
      </c>
      <c r="C34" s="522">
        <v>16</v>
      </c>
      <c r="D34" s="522"/>
      <c r="E34" s="170">
        <f t="shared" si="0"/>
        <v>31</v>
      </c>
      <c r="F34" s="527" t="s">
        <v>254</v>
      </c>
      <c r="G34" s="521">
        <v>31.313115498426512</v>
      </c>
    </row>
    <row r="35" spans="1:7" ht="12.75">
      <c r="A35" s="231">
        <v>32</v>
      </c>
      <c r="B35" s="527" t="s">
        <v>254</v>
      </c>
      <c r="C35" s="522">
        <v>10</v>
      </c>
      <c r="D35" s="522"/>
      <c r="E35" s="170">
        <f t="shared" si="0"/>
        <v>32</v>
      </c>
      <c r="F35" s="527" t="s">
        <v>619</v>
      </c>
      <c r="G35" s="521">
        <v>22.30306394536245</v>
      </c>
    </row>
    <row r="36" spans="1:7" ht="12.75">
      <c r="A36" s="231">
        <v>33</v>
      </c>
      <c r="B36" s="527" t="s">
        <v>619</v>
      </c>
      <c r="C36" s="522">
        <v>9</v>
      </c>
      <c r="D36" s="522"/>
      <c r="E36" s="170">
        <f t="shared" si="0"/>
        <v>33</v>
      </c>
      <c r="F36" s="527" t="s">
        <v>650</v>
      </c>
      <c r="G36" s="521">
        <v>14.997886235408696</v>
      </c>
    </row>
    <row r="38" ht="12.75">
      <c r="A38" s="257" t="s">
        <v>1</v>
      </c>
    </row>
    <row r="39" ht="12.75">
      <c r="B39" s="235"/>
    </row>
  </sheetData>
  <printOptions/>
  <pageMargins left="0.75" right="0.75" top="1" bottom="1" header="0" footer="0"/>
  <pageSetup fitToHeight="1" fitToWidth="1"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5">
    <pageSetUpPr fitToPage="1"/>
  </sheetPr>
  <dimension ref="A1:AG43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" width="3.140625" style="23" customWidth="1"/>
    <col min="2" max="2" width="15.7109375" style="24" customWidth="1"/>
    <col min="3" max="3" width="5.421875" style="40" customWidth="1"/>
    <col min="4" max="4" width="10.00390625" style="23" hidden="1" customWidth="1"/>
    <col min="5" max="5" width="6.140625" style="23" hidden="1" customWidth="1"/>
    <col min="6" max="6" width="4.8515625" style="23" customWidth="1"/>
    <col min="7" max="7" width="3.140625" style="23" bestFit="1" customWidth="1"/>
    <col min="8" max="8" width="14.00390625" style="323" customWidth="1"/>
    <col min="9" max="9" width="5.140625" style="23" bestFit="1" customWidth="1"/>
    <col min="10" max="10" width="3.28125" style="23" customWidth="1"/>
    <col min="11" max="11" width="3.140625" style="23" bestFit="1" customWidth="1"/>
    <col min="12" max="12" width="15.57421875" style="24" customWidth="1"/>
    <col min="13" max="13" width="5.421875" style="23" bestFit="1" customWidth="1"/>
    <col min="14" max="14" width="3.140625" style="23" customWidth="1"/>
    <col min="15" max="15" width="3.140625" style="23" bestFit="1" customWidth="1"/>
    <col min="16" max="16" width="16.28125" style="24" customWidth="1"/>
    <col min="17" max="17" width="0" style="24" hidden="1" customWidth="1"/>
    <col min="18" max="18" width="9.8515625" style="24" hidden="1" customWidth="1"/>
    <col min="19" max="20" width="5.7109375" style="36" customWidth="1"/>
    <col min="21" max="21" width="3.140625" style="36" bestFit="1" customWidth="1"/>
    <col min="22" max="22" width="15.57421875" style="24" customWidth="1"/>
    <col min="23" max="23" width="4.7109375" style="24" bestFit="1" customWidth="1"/>
    <col min="24" max="24" width="3.421875" style="24" customWidth="1"/>
    <col min="25" max="25" width="3.140625" style="24" bestFit="1" customWidth="1"/>
    <col min="26" max="26" width="17.421875" style="24" customWidth="1"/>
    <col min="27" max="27" width="2.7109375" style="24" hidden="1" customWidth="1"/>
    <col min="28" max="29" width="0" style="24" hidden="1" customWidth="1"/>
    <col min="30" max="31" width="0" style="37" hidden="1" customWidth="1"/>
    <col min="32" max="32" width="4.28125" style="0" customWidth="1"/>
  </cols>
  <sheetData>
    <row r="1" spans="1:8" ht="18">
      <c r="A1" s="394" t="s">
        <v>855</v>
      </c>
      <c r="F1" s="323"/>
      <c r="G1" s="323"/>
      <c r="H1" s="23"/>
    </row>
    <row r="2" ht="13.5">
      <c r="B2" s="38"/>
    </row>
    <row r="3" spans="1:32" ht="13.5">
      <c r="A3" s="25"/>
      <c r="B3" s="341" t="s">
        <v>530</v>
      </c>
      <c r="C3" s="340"/>
      <c r="D3" s="26" t="s">
        <v>366</v>
      </c>
      <c r="E3" s="26" t="s">
        <v>367</v>
      </c>
      <c r="F3" s="26"/>
      <c r="G3" s="26"/>
      <c r="H3" s="337" t="s">
        <v>531</v>
      </c>
      <c r="I3" s="367"/>
      <c r="J3" s="524"/>
      <c r="K3" s="26"/>
      <c r="L3" s="329" t="s">
        <v>422</v>
      </c>
      <c r="M3" s="336"/>
      <c r="P3" s="329" t="s">
        <v>620</v>
      </c>
      <c r="Q3" s="335" t="s">
        <v>377</v>
      </c>
      <c r="R3" s="335" t="s">
        <v>378</v>
      </c>
      <c r="S3" s="370"/>
      <c r="T3" s="525"/>
      <c r="V3" s="329" t="s">
        <v>527</v>
      </c>
      <c r="W3" s="326"/>
      <c r="Z3" s="332" t="s">
        <v>673</v>
      </c>
      <c r="AA3" s="326"/>
      <c r="AB3" s="326"/>
      <c r="AC3" s="326"/>
      <c r="AD3" s="327"/>
      <c r="AE3" s="327"/>
      <c r="AF3" s="328"/>
    </row>
    <row r="4" spans="1:33" ht="13.5">
      <c r="A4" s="23">
        <v>1</v>
      </c>
      <c r="B4" s="330" t="s">
        <v>241</v>
      </c>
      <c r="C4" s="365">
        <v>0.25922131147540983</v>
      </c>
      <c r="D4" s="28">
        <v>0.25922131147540983</v>
      </c>
      <c r="E4" s="28">
        <v>0.1100469483568075</v>
      </c>
      <c r="F4" s="28"/>
      <c r="G4" s="23">
        <v>1</v>
      </c>
      <c r="H4" s="338" t="s">
        <v>234</v>
      </c>
      <c r="I4" s="365">
        <v>0.48187793427230047</v>
      </c>
      <c r="J4" s="365"/>
      <c r="K4" s="23">
        <v>1</v>
      </c>
      <c r="L4" s="330" t="s">
        <v>257</v>
      </c>
      <c r="M4" s="368">
        <v>0.5845648604269293</v>
      </c>
      <c r="N4" s="368"/>
      <c r="O4" s="23">
        <v>1</v>
      </c>
      <c r="P4" s="330" t="s">
        <v>358</v>
      </c>
      <c r="Q4" s="35">
        <v>0.24229877442861875</v>
      </c>
      <c r="R4" s="35">
        <v>0.17191122888373633</v>
      </c>
      <c r="S4" s="365">
        <f aca="true" t="shared" si="0" ref="S4:S33">R4+Q4</f>
        <v>0.4142100033123551</v>
      </c>
      <c r="T4" s="365"/>
      <c r="U4" s="23">
        <v>1</v>
      </c>
      <c r="V4" s="330" t="s">
        <v>243</v>
      </c>
      <c r="W4" s="368">
        <v>0.3069544364508393</v>
      </c>
      <c r="X4" s="368"/>
      <c r="Y4" s="23">
        <v>1</v>
      </c>
      <c r="Z4" s="333" t="s">
        <v>249</v>
      </c>
      <c r="AA4" s="22">
        <v>0.09159584513692162</v>
      </c>
      <c r="AB4" s="40"/>
      <c r="AC4" s="37" t="s">
        <v>379</v>
      </c>
      <c r="AD4" s="26" t="s">
        <v>380</v>
      </c>
      <c r="AE4" s="26" t="s">
        <v>381</v>
      </c>
      <c r="AF4" s="371">
        <v>0.09159584513692162</v>
      </c>
      <c r="AG4" s="50"/>
    </row>
    <row r="5" spans="1:32" ht="13.5">
      <c r="A5" s="23">
        <v>2</v>
      </c>
      <c r="B5" s="330" t="s">
        <v>258</v>
      </c>
      <c r="C5" s="365">
        <v>0.2535211267605634</v>
      </c>
      <c r="D5" s="28">
        <v>0.2535211267605634</v>
      </c>
      <c r="E5" s="28">
        <v>0.14589371980676327</v>
      </c>
      <c r="F5" s="28"/>
      <c r="G5" s="23">
        <v>2</v>
      </c>
      <c r="H5" s="338" t="s">
        <v>242</v>
      </c>
      <c r="I5" s="365">
        <v>0.4</v>
      </c>
      <c r="J5" s="365"/>
      <c r="K5" s="23">
        <v>2</v>
      </c>
      <c r="L5" s="330" t="s">
        <v>231</v>
      </c>
      <c r="M5" s="368">
        <v>0.3227848101265823</v>
      </c>
      <c r="N5" s="368"/>
      <c r="O5" s="23">
        <v>2</v>
      </c>
      <c r="P5" s="330" t="s">
        <v>249</v>
      </c>
      <c r="Q5" s="35">
        <v>0.05476864966949953</v>
      </c>
      <c r="R5" s="35">
        <v>0.21435316336166194</v>
      </c>
      <c r="S5" s="365">
        <f t="shared" si="0"/>
        <v>0.26912181303116145</v>
      </c>
      <c r="T5" s="365"/>
      <c r="U5" s="23">
        <v>2</v>
      </c>
      <c r="V5" s="330" t="s">
        <v>358</v>
      </c>
      <c r="W5" s="368">
        <v>0.30573037429612454</v>
      </c>
      <c r="X5" s="368"/>
      <c r="Y5" s="23">
        <v>2</v>
      </c>
      <c r="Z5" s="334" t="s">
        <v>256</v>
      </c>
      <c r="AA5" s="324">
        <v>0.08633093525179857</v>
      </c>
      <c r="AB5" s="39" t="s">
        <v>358</v>
      </c>
      <c r="AC5" s="27">
        <f aca="true" t="shared" si="1" ref="AC5:AC33">SUM(AD5:AE5)</f>
        <v>0.4142100033123551</v>
      </c>
      <c r="AD5" s="325">
        <v>0.24229877442861875</v>
      </c>
      <c r="AE5" s="325">
        <v>0.17191122888373633</v>
      </c>
      <c r="AF5" s="372">
        <v>0.08633093525179857</v>
      </c>
    </row>
    <row r="6" spans="1:32" ht="13.5">
      <c r="A6" s="23">
        <v>3</v>
      </c>
      <c r="B6" s="331" t="s">
        <v>256</v>
      </c>
      <c r="C6" s="366">
        <v>0.24768756423432683</v>
      </c>
      <c r="D6" s="30">
        <v>0.24768756423432683</v>
      </c>
      <c r="E6" s="30">
        <v>0.25922131147540983</v>
      </c>
      <c r="F6" s="28"/>
      <c r="G6" s="23">
        <v>3</v>
      </c>
      <c r="H6" s="338" t="s">
        <v>245</v>
      </c>
      <c r="I6" s="365">
        <v>0.3932367149758454</v>
      </c>
      <c r="J6" s="365"/>
      <c r="K6" s="23">
        <v>3</v>
      </c>
      <c r="L6" s="330" t="s">
        <v>353</v>
      </c>
      <c r="M6" s="368">
        <v>0.3205829863176681</v>
      </c>
      <c r="N6" s="368"/>
      <c r="O6" s="23">
        <v>3</v>
      </c>
      <c r="P6" s="330" t="s">
        <v>591</v>
      </c>
      <c r="Q6" s="35">
        <v>0.05228758169934641</v>
      </c>
      <c r="R6" s="35">
        <v>0.21568627450980393</v>
      </c>
      <c r="S6" s="365">
        <f t="shared" si="0"/>
        <v>0.2679738562091503</v>
      </c>
      <c r="T6" s="365"/>
      <c r="U6" s="23">
        <v>3</v>
      </c>
      <c r="V6" s="330" t="s">
        <v>592</v>
      </c>
      <c r="W6" s="368">
        <v>0.27520435967302453</v>
      </c>
      <c r="X6" s="368"/>
      <c r="Y6" s="23">
        <v>3</v>
      </c>
      <c r="Z6" s="333" t="s">
        <v>251</v>
      </c>
      <c r="AA6" s="22">
        <v>0.08489722966934764</v>
      </c>
      <c r="AB6" s="40" t="s">
        <v>329</v>
      </c>
      <c r="AC6" s="27">
        <f t="shared" si="1"/>
        <v>0.17410071942446043</v>
      </c>
      <c r="AD6" s="42">
        <v>0.041726618705035974</v>
      </c>
      <c r="AE6" s="42">
        <v>0.13237410071942446</v>
      </c>
      <c r="AF6" s="371">
        <v>0.08489722966934764</v>
      </c>
    </row>
    <row r="7" spans="1:32" ht="13.5">
      <c r="A7" s="23">
        <v>4</v>
      </c>
      <c r="B7" s="330" t="s">
        <v>353</v>
      </c>
      <c r="C7" s="365">
        <v>0.22123735871505057</v>
      </c>
      <c r="D7" s="28">
        <v>0.22123735871505057</v>
      </c>
      <c r="E7" s="28">
        <v>0.16142191142191142</v>
      </c>
      <c r="F7" s="28"/>
      <c r="G7" s="23">
        <v>4</v>
      </c>
      <c r="H7" s="338" t="s">
        <v>591</v>
      </c>
      <c r="I7" s="365">
        <v>0.35947712418300654</v>
      </c>
      <c r="J7" s="365"/>
      <c r="K7" s="23">
        <v>4</v>
      </c>
      <c r="L7" s="330" t="s">
        <v>232</v>
      </c>
      <c r="M7" s="368">
        <v>0.311060190678833</v>
      </c>
      <c r="N7" s="368"/>
      <c r="O7" s="23">
        <v>4</v>
      </c>
      <c r="P7" s="330" t="s">
        <v>204</v>
      </c>
      <c r="Q7" s="35">
        <v>0.13628414939949848</v>
      </c>
      <c r="R7" s="35">
        <v>0.12848092912762307</v>
      </c>
      <c r="S7" s="365">
        <f t="shared" si="0"/>
        <v>0.26476507852712156</v>
      </c>
      <c r="T7" s="365"/>
      <c r="U7" s="23">
        <v>4</v>
      </c>
      <c r="V7" s="330" t="s">
        <v>595</v>
      </c>
      <c r="W7" s="368">
        <v>0.21739130434782608</v>
      </c>
      <c r="X7" s="368"/>
      <c r="Y7" s="23">
        <v>4</v>
      </c>
      <c r="Z7" s="333" t="s">
        <v>231</v>
      </c>
      <c r="AA7" s="22">
        <v>0.08417721518987342</v>
      </c>
      <c r="AB7" s="40" t="s">
        <v>376</v>
      </c>
      <c r="AC7" s="27">
        <f t="shared" si="1"/>
        <v>0.25609756097560976</v>
      </c>
      <c r="AD7" s="42">
        <v>0.10975609756097561</v>
      </c>
      <c r="AE7" s="42">
        <v>0.14634146341463414</v>
      </c>
      <c r="AF7" s="371">
        <v>0.08417721518987342</v>
      </c>
    </row>
    <row r="8" spans="1:32" ht="13.5">
      <c r="A8" s="23">
        <v>5</v>
      </c>
      <c r="B8" s="330" t="s">
        <v>243</v>
      </c>
      <c r="C8" s="365">
        <v>0.2081534772182254</v>
      </c>
      <c r="D8" s="28">
        <v>0.2081534772182254</v>
      </c>
      <c r="E8" s="28">
        <v>0.11764705882352941</v>
      </c>
      <c r="F8" s="28"/>
      <c r="G8" s="23">
        <v>5</v>
      </c>
      <c r="H8" s="338" t="s">
        <v>235</v>
      </c>
      <c r="I8" s="365">
        <v>0.3210955710955711</v>
      </c>
      <c r="J8" s="365"/>
      <c r="K8" s="23">
        <v>5</v>
      </c>
      <c r="L8" s="330" t="s">
        <v>241</v>
      </c>
      <c r="M8" s="368">
        <v>0.28688524590163933</v>
      </c>
      <c r="N8" s="368"/>
      <c r="O8" s="23">
        <v>5</v>
      </c>
      <c r="P8" s="330" t="s">
        <v>594</v>
      </c>
      <c r="Q8" s="35">
        <v>0.13013698630136986</v>
      </c>
      <c r="R8" s="35">
        <v>0.1232876712328767</v>
      </c>
      <c r="S8" s="365">
        <f t="shared" si="0"/>
        <v>0.2534246575342466</v>
      </c>
      <c r="T8" s="365"/>
      <c r="U8" s="23">
        <v>5</v>
      </c>
      <c r="V8" s="330" t="s">
        <v>590</v>
      </c>
      <c r="W8" s="368">
        <v>0.21445783132530122</v>
      </c>
      <c r="X8" s="368"/>
      <c r="Y8" s="23">
        <v>5</v>
      </c>
      <c r="Z8" s="333" t="s">
        <v>252</v>
      </c>
      <c r="AA8" s="22">
        <v>0.0752635046113307</v>
      </c>
      <c r="AB8" s="40" t="s">
        <v>360</v>
      </c>
      <c r="AC8" s="27">
        <f t="shared" si="1"/>
        <v>0.2514149538278224</v>
      </c>
      <c r="AD8" s="42">
        <v>0.11796246648793565</v>
      </c>
      <c r="AE8" s="42">
        <v>0.1334524873398868</v>
      </c>
      <c r="AF8" s="371">
        <v>0.0752635046113307</v>
      </c>
    </row>
    <row r="9" spans="1:32" ht="13.5">
      <c r="A9" s="23">
        <v>6</v>
      </c>
      <c r="B9" s="330" t="s">
        <v>350</v>
      </c>
      <c r="C9" s="365">
        <v>0.2039274924471299</v>
      </c>
      <c r="D9" s="28">
        <v>0.2039274924471299</v>
      </c>
      <c r="E9" s="28">
        <v>0.2535211267605634</v>
      </c>
      <c r="F9" s="28"/>
      <c r="G9" s="23">
        <v>6</v>
      </c>
      <c r="H9" s="338" t="s">
        <v>238</v>
      </c>
      <c r="I9" s="365">
        <v>0.3106767794632439</v>
      </c>
      <c r="J9" s="365"/>
      <c r="K9" s="23">
        <v>6</v>
      </c>
      <c r="L9" s="330" t="s">
        <v>589</v>
      </c>
      <c r="M9" s="368">
        <v>0.2685216225276567</v>
      </c>
      <c r="N9" s="368"/>
      <c r="O9" s="23">
        <v>6</v>
      </c>
      <c r="P9" s="330" t="s">
        <v>251</v>
      </c>
      <c r="Q9" s="35">
        <v>0.11796246648793565</v>
      </c>
      <c r="R9" s="35">
        <v>0.1334524873398868</v>
      </c>
      <c r="S9" s="365">
        <f t="shared" si="0"/>
        <v>0.2514149538278224</v>
      </c>
      <c r="T9" s="365"/>
      <c r="U9" s="23">
        <v>6</v>
      </c>
      <c r="V9" s="330" t="s">
        <v>251</v>
      </c>
      <c r="W9" s="368">
        <v>0.2037533512064343</v>
      </c>
      <c r="X9" s="368"/>
      <c r="Y9" s="23">
        <v>6</v>
      </c>
      <c r="Z9" s="333" t="s">
        <v>258</v>
      </c>
      <c r="AA9" s="22">
        <v>0.07482394366197183</v>
      </c>
      <c r="AB9" s="40" t="s">
        <v>361</v>
      </c>
      <c r="AC9" s="27">
        <f t="shared" si="1"/>
        <v>0.26476507852712156</v>
      </c>
      <c r="AD9" s="42">
        <v>0.13628414939949848</v>
      </c>
      <c r="AE9" s="42">
        <v>0.12848092912762307</v>
      </c>
      <c r="AF9" s="371">
        <v>0.07482394366197183</v>
      </c>
    </row>
    <row r="10" spans="1:32" ht="13.5">
      <c r="A10" s="23">
        <v>7</v>
      </c>
      <c r="B10" s="330" t="s">
        <v>592</v>
      </c>
      <c r="C10" s="365">
        <v>0.19618528610354224</v>
      </c>
      <c r="D10" s="28">
        <v>0.19618528610354224</v>
      </c>
      <c r="E10" s="28">
        <v>0.17590361445783131</v>
      </c>
      <c r="F10" s="28"/>
      <c r="G10" s="23">
        <v>7</v>
      </c>
      <c r="H10" s="338" t="s">
        <v>239</v>
      </c>
      <c r="I10" s="365">
        <v>0.30405594405594405</v>
      </c>
      <c r="J10" s="365"/>
      <c r="K10" s="23">
        <v>7</v>
      </c>
      <c r="L10" s="331" t="s">
        <v>256</v>
      </c>
      <c r="M10" s="369">
        <v>0.263103802672148</v>
      </c>
      <c r="N10" s="525"/>
      <c r="O10" s="23">
        <v>7</v>
      </c>
      <c r="P10" s="330" t="s">
        <v>252</v>
      </c>
      <c r="Q10" s="35"/>
      <c r="R10" s="35">
        <v>0.2402832674571805</v>
      </c>
      <c r="S10" s="365">
        <f t="shared" si="0"/>
        <v>0.2402832674571805</v>
      </c>
      <c r="T10" s="365"/>
      <c r="U10" s="23">
        <v>7</v>
      </c>
      <c r="V10" s="330" t="s">
        <v>237</v>
      </c>
      <c r="W10" s="368">
        <v>0.20363017583664209</v>
      </c>
      <c r="X10" s="368"/>
      <c r="Y10" s="23">
        <v>7</v>
      </c>
      <c r="Z10" s="333" t="s">
        <v>593</v>
      </c>
      <c r="AA10" s="22">
        <v>0.06866952789699571</v>
      </c>
      <c r="AB10" s="40" t="s">
        <v>374</v>
      </c>
      <c r="AC10" s="27">
        <f t="shared" si="1"/>
        <v>0.22544283413848631</v>
      </c>
      <c r="AD10" s="42">
        <v>0.07729468599033816</v>
      </c>
      <c r="AE10" s="42">
        <v>0.14814814814814814</v>
      </c>
      <c r="AF10" s="371">
        <v>0.06866952789699571</v>
      </c>
    </row>
    <row r="11" spans="1:32" ht="13.5">
      <c r="A11" s="23">
        <v>8</v>
      </c>
      <c r="B11" s="330" t="s">
        <v>237</v>
      </c>
      <c r="C11" s="365">
        <v>0.18869351484212515</v>
      </c>
      <c r="D11" s="28">
        <v>0.18869351484212515</v>
      </c>
      <c r="E11" s="28">
        <v>0.1505842120262183</v>
      </c>
      <c r="F11" s="28"/>
      <c r="G11" s="23">
        <v>8</v>
      </c>
      <c r="H11" s="338" t="s">
        <v>402</v>
      </c>
      <c r="I11" s="365">
        <v>0.303733257338273</v>
      </c>
      <c r="J11" s="365"/>
      <c r="K11" s="23">
        <v>8</v>
      </c>
      <c r="L11" s="330" t="s">
        <v>238</v>
      </c>
      <c r="M11" s="368">
        <v>0.23628938156359394</v>
      </c>
      <c r="N11" s="368"/>
      <c r="O11" s="23">
        <v>8</v>
      </c>
      <c r="P11" s="330" t="s">
        <v>595</v>
      </c>
      <c r="Q11" s="35">
        <v>0.07729468599033816</v>
      </c>
      <c r="R11" s="35">
        <v>0.14814814814814814</v>
      </c>
      <c r="S11" s="365">
        <f t="shared" si="0"/>
        <v>0.22544283413848631</v>
      </c>
      <c r="T11" s="365"/>
      <c r="U11" s="23">
        <v>8</v>
      </c>
      <c r="V11" s="330" t="s">
        <v>204</v>
      </c>
      <c r="W11" s="368">
        <v>0.19023030223043422</v>
      </c>
      <c r="X11" s="368"/>
      <c r="Y11" s="23">
        <v>8</v>
      </c>
      <c r="Z11" s="333" t="s">
        <v>353</v>
      </c>
      <c r="AA11" s="22">
        <v>0.06668649613325402</v>
      </c>
      <c r="AB11" s="40" t="s">
        <v>351</v>
      </c>
      <c r="AC11" s="27">
        <f t="shared" si="1"/>
        <v>0.26912181303116145</v>
      </c>
      <c r="AD11" s="42">
        <v>0.05476864966949953</v>
      </c>
      <c r="AE11" s="42">
        <v>0.21435316336166194</v>
      </c>
      <c r="AF11" s="371">
        <v>0.06668649613325402</v>
      </c>
    </row>
    <row r="12" spans="1:32" ht="13.5">
      <c r="A12" s="23">
        <v>9</v>
      </c>
      <c r="B12" s="330" t="s">
        <v>595</v>
      </c>
      <c r="C12" s="365">
        <v>0.18518518518518517</v>
      </c>
      <c r="D12" s="30">
        <v>0.18518518518518517</v>
      </c>
      <c r="E12" s="30">
        <v>0.2039274924471299</v>
      </c>
      <c r="F12" s="28"/>
      <c r="G12" s="23">
        <v>9</v>
      </c>
      <c r="H12" s="338" t="s">
        <v>590</v>
      </c>
      <c r="I12" s="365">
        <v>0.28433734939759037</v>
      </c>
      <c r="J12" s="365"/>
      <c r="K12" s="23">
        <v>9</v>
      </c>
      <c r="L12" s="330" t="s">
        <v>242</v>
      </c>
      <c r="M12" s="368">
        <v>0.2336734693877551</v>
      </c>
      <c r="N12" s="368"/>
      <c r="O12" s="23">
        <v>9</v>
      </c>
      <c r="P12" s="330" t="s">
        <v>259</v>
      </c>
      <c r="Q12" s="35">
        <v>0.08096280087527352</v>
      </c>
      <c r="R12" s="35">
        <v>0.13785557986870897</v>
      </c>
      <c r="S12" s="365">
        <f t="shared" si="0"/>
        <v>0.2188183807439825</v>
      </c>
      <c r="T12" s="365"/>
      <c r="U12" s="23">
        <v>9</v>
      </c>
      <c r="V12" s="330" t="s">
        <v>402</v>
      </c>
      <c r="W12" s="368">
        <v>0.18803077799943005</v>
      </c>
      <c r="X12" s="368"/>
      <c r="Y12" s="23">
        <v>9</v>
      </c>
      <c r="Z12" s="333" t="s">
        <v>237</v>
      </c>
      <c r="AA12" s="22">
        <v>0.06097560975609756</v>
      </c>
      <c r="AB12" s="40" t="s">
        <v>372</v>
      </c>
      <c r="AC12" s="27">
        <f t="shared" si="1"/>
        <v>0.2534246575342466</v>
      </c>
      <c r="AD12" s="42">
        <v>0.13013698630136986</v>
      </c>
      <c r="AE12" s="42">
        <v>0.1232876712328767</v>
      </c>
      <c r="AF12" s="371">
        <v>0.06097560975609756</v>
      </c>
    </row>
    <row r="13" spans="1:32" ht="13.5">
      <c r="A13" s="23">
        <v>10</v>
      </c>
      <c r="B13" s="330" t="s">
        <v>259</v>
      </c>
      <c r="C13" s="365">
        <v>0.1838074398249453</v>
      </c>
      <c r="D13" s="30">
        <v>0.1838074398249453</v>
      </c>
      <c r="E13" s="30">
        <v>0.04591836734693878</v>
      </c>
      <c r="F13" s="28"/>
      <c r="G13" s="23">
        <v>10</v>
      </c>
      <c r="H13" s="338" t="s">
        <v>232</v>
      </c>
      <c r="I13" s="365">
        <v>0.26723679364949465</v>
      </c>
      <c r="J13" s="365"/>
      <c r="K13" s="23">
        <v>10</v>
      </c>
      <c r="L13" s="330" t="s">
        <v>252</v>
      </c>
      <c r="M13" s="368">
        <v>0.20833333333333334</v>
      </c>
      <c r="N13" s="368"/>
      <c r="O13" s="23">
        <v>10</v>
      </c>
      <c r="P13" s="330" t="s">
        <v>589</v>
      </c>
      <c r="Q13" s="35"/>
      <c r="R13" s="35">
        <v>0.19477036540395576</v>
      </c>
      <c r="S13" s="365">
        <f t="shared" si="0"/>
        <v>0.19477036540395576</v>
      </c>
      <c r="T13" s="365"/>
      <c r="U13" s="23">
        <v>10</v>
      </c>
      <c r="V13" s="330" t="s">
        <v>231</v>
      </c>
      <c r="W13" s="368">
        <v>0.1870253164556962</v>
      </c>
      <c r="X13" s="368"/>
      <c r="Y13" s="23">
        <v>10</v>
      </c>
      <c r="Z13" s="333" t="s">
        <v>589</v>
      </c>
      <c r="AA13" s="22">
        <v>0.05967147167281261</v>
      </c>
      <c r="AB13" s="40" t="s">
        <v>370</v>
      </c>
      <c r="AC13" s="27">
        <f t="shared" si="1"/>
        <v>0.1307901907356948</v>
      </c>
      <c r="AD13" s="42"/>
      <c r="AE13" s="42">
        <v>0.1307901907356948</v>
      </c>
      <c r="AF13" s="371">
        <v>0.05967147167281261</v>
      </c>
    </row>
    <row r="14" spans="1:32" ht="13.5">
      <c r="A14" s="23">
        <v>11</v>
      </c>
      <c r="B14" s="330" t="s">
        <v>590</v>
      </c>
      <c r="C14" s="365">
        <v>0.17590361445783131</v>
      </c>
      <c r="D14" s="28">
        <v>0.17590361445783131</v>
      </c>
      <c r="E14" s="28">
        <v>0.18869351484212515</v>
      </c>
      <c r="F14" s="28"/>
      <c r="G14" s="23">
        <v>11</v>
      </c>
      <c r="H14" s="338" t="s">
        <v>593</v>
      </c>
      <c r="I14" s="365">
        <v>0.2532188841201717</v>
      </c>
      <c r="J14" s="365"/>
      <c r="K14" s="23">
        <v>11</v>
      </c>
      <c r="L14" s="330" t="s">
        <v>593</v>
      </c>
      <c r="M14" s="368">
        <v>0.19742489270386265</v>
      </c>
      <c r="N14" s="368"/>
      <c r="O14" s="23">
        <v>11</v>
      </c>
      <c r="P14" s="330" t="s">
        <v>245</v>
      </c>
      <c r="Q14" s="35">
        <v>0.01932367149758454</v>
      </c>
      <c r="R14" s="35">
        <v>0.17004830917874397</v>
      </c>
      <c r="S14" s="365">
        <f t="shared" si="0"/>
        <v>0.18937198067632852</v>
      </c>
      <c r="T14" s="365"/>
      <c r="U14" s="23">
        <v>11</v>
      </c>
      <c r="V14" s="330" t="s">
        <v>234</v>
      </c>
      <c r="W14" s="368">
        <v>0.18629107981220658</v>
      </c>
      <c r="X14" s="368"/>
      <c r="Y14" s="23">
        <v>11</v>
      </c>
      <c r="Z14" s="333" t="s">
        <v>259</v>
      </c>
      <c r="AA14" s="22">
        <v>0.055433989788475566</v>
      </c>
      <c r="AB14" s="40" t="s">
        <v>373</v>
      </c>
      <c r="AC14" s="27">
        <f t="shared" si="1"/>
        <v>0.2188183807439825</v>
      </c>
      <c r="AD14" s="42">
        <v>0.08096280087527352</v>
      </c>
      <c r="AE14" s="42">
        <v>0.13785557986870897</v>
      </c>
      <c r="AF14" s="371">
        <v>0.055433989788475566</v>
      </c>
    </row>
    <row r="15" spans="1:32" ht="13.5">
      <c r="A15" s="23">
        <v>12</v>
      </c>
      <c r="B15" s="330" t="s">
        <v>231</v>
      </c>
      <c r="C15" s="365">
        <v>0.17373417721518988</v>
      </c>
      <c r="D15" s="28">
        <v>0.17373417721518988</v>
      </c>
      <c r="E15" s="28">
        <v>0.19618528610354224</v>
      </c>
      <c r="F15" s="28"/>
      <c r="G15" s="23">
        <v>12</v>
      </c>
      <c r="H15" s="338" t="s">
        <v>358</v>
      </c>
      <c r="I15" s="365">
        <v>0.24991719112288838</v>
      </c>
      <c r="J15" s="365"/>
      <c r="K15" s="23">
        <v>12</v>
      </c>
      <c r="L15" s="330" t="s">
        <v>235</v>
      </c>
      <c r="M15" s="368">
        <v>0.18356643356643357</v>
      </c>
      <c r="N15" s="368"/>
      <c r="O15" s="23">
        <v>12</v>
      </c>
      <c r="P15" s="330" t="s">
        <v>593</v>
      </c>
      <c r="Q15" s="35">
        <v>0.04291845493562232</v>
      </c>
      <c r="R15" s="35">
        <v>0.1459227467811159</v>
      </c>
      <c r="S15" s="365">
        <f t="shared" si="0"/>
        <v>0.1888412017167382</v>
      </c>
      <c r="T15" s="365"/>
      <c r="U15" s="23">
        <v>12</v>
      </c>
      <c r="V15" s="330" t="s">
        <v>594</v>
      </c>
      <c r="W15" s="368">
        <v>0.18493150684931506</v>
      </c>
      <c r="X15" s="368"/>
      <c r="Y15" s="23">
        <v>12</v>
      </c>
      <c r="Z15" s="333" t="s">
        <v>592</v>
      </c>
      <c r="AA15" s="22">
        <v>0.051771117166212535</v>
      </c>
      <c r="AB15" s="40" t="s">
        <v>369</v>
      </c>
      <c r="AC15" s="27">
        <f t="shared" si="1"/>
        <v>0.1710843373493976</v>
      </c>
      <c r="AD15" s="42">
        <v>0.04096385542168675</v>
      </c>
      <c r="AE15" s="42">
        <v>0.13012048192771083</v>
      </c>
      <c r="AF15" s="371">
        <v>0.051771117166212535</v>
      </c>
    </row>
    <row r="16" spans="1:32" ht="13.5">
      <c r="A16" s="23">
        <v>13</v>
      </c>
      <c r="B16" s="330" t="s">
        <v>252</v>
      </c>
      <c r="C16" s="365">
        <v>0.1721014492753623</v>
      </c>
      <c r="D16" s="32">
        <v>0.1721014492753623</v>
      </c>
      <c r="E16" s="32">
        <v>0.12164527421236873</v>
      </c>
      <c r="F16" s="28"/>
      <c r="G16" s="23">
        <v>13</v>
      </c>
      <c r="H16" s="338" t="s">
        <v>237</v>
      </c>
      <c r="I16" s="365">
        <v>0.24588769143505387</v>
      </c>
      <c r="J16" s="365"/>
      <c r="K16" s="23">
        <v>13</v>
      </c>
      <c r="L16" s="330" t="s">
        <v>402</v>
      </c>
      <c r="M16" s="368">
        <v>0.16352237104588202</v>
      </c>
      <c r="N16" s="368"/>
      <c r="O16" s="23">
        <v>13</v>
      </c>
      <c r="P16" s="330" t="s">
        <v>350</v>
      </c>
      <c r="Q16" s="35">
        <v>0.05740181268882175</v>
      </c>
      <c r="R16" s="35">
        <v>0.13041289023162134</v>
      </c>
      <c r="S16" s="365">
        <f t="shared" si="0"/>
        <v>0.18781470292044308</v>
      </c>
      <c r="T16" s="365"/>
      <c r="U16" s="23">
        <v>13</v>
      </c>
      <c r="V16" s="330" t="s">
        <v>239</v>
      </c>
      <c r="W16" s="368">
        <v>0.1806993006993007</v>
      </c>
      <c r="X16" s="368"/>
      <c r="Y16" s="23">
        <v>13</v>
      </c>
      <c r="Z16" s="333" t="s">
        <v>243</v>
      </c>
      <c r="AA16" s="22">
        <v>0.049400479616306954</v>
      </c>
      <c r="AB16" s="43" t="s">
        <v>350</v>
      </c>
      <c r="AC16" s="29">
        <f t="shared" si="1"/>
        <v>0.18781470292044308</v>
      </c>
      <c r="AD16" s="44">
        <v>0.05740181268882175</v>
      </c>
      <c r="AE16" s="44">
        <v>0.13041289023162134</v>
      </c>
      <c r="AF16" s="371">
        <v>0.049400479616306954</v>
      </c>
    </row>
    <row r="17" spans="1:32" ht="13.5">
      <c r="A17" s="23">
        <v>14</v>
      </c>
      <c r="B17" s="330" t="s">
        <v>594</v>
      </c>
      <c r="C17" s="365">
        <v>0.17123287671232876</v>
      </c>
      <c r="D17" s="28">
        <v>0.17123287671232876</v>
      </c>
      <c r="E17" s="28">
        <v>0.1609442060085837</v>
      </c>
      <c r="F17" s="28"/>
      <c r="G17" s="23">
        <v>14</v>
      </c>
      <c r="H17" s="338" t="s">
        <v>350</v>
      </c>
      <c r="I17" s="365">
        <v>0.24219536757301108</v>
      </c>
      <c r="J17" s="365"/>
      <c r="K17" s="23">
        <v>14</v>
      </c>
      <c r="L17" s="330" t="s">
        <v>239</v>
      </c>
      <c r="M17" s="368">
        <v>0.1544055944055944</v>
      </c>
      <c r="N17" s="368"/>
      <c r="O17" s="23">
        <v>14</v>
      </c>
      <c r="P17" s="330" t="s">
        <v>234</v>
      </c>
      <c r="Q17" s="35">
        <v>0.01323943661971831</v>
      </c>
      <c r="R17" s="35">
        <v>0.16572769953051644</v>
      </c>
      <c r="S17" s="365">
        <f t="shared" si="0"/>
        <v>0.17896713615023474</v>
      </c>
      <c r="T17" s="365"/>
      <c r="U17" s="23">
        <v>14</v>
      </c>
      <c r="V17" s="330" t="s">
        <v>350</v>
      </c>
      <c r="W17" s="368">
        <v>0.1782477341389728</v>
      </c>
      <c r="X17" s="368"/>
      <c r="Y17" s="23">
        <v>14</v>
      </c>
      <c r="Z17" s="333" t="s">
        <v>235</v>
      </c>
      <c r="AA17" s="22">
        <v>0.04895104895104895</v>
      </c>
      <c r="AB17" s="40" t="s">
        <v>325</v>
      </c>
      <c r="AC17" s="27">
        <f t="shared" si="1"/>
        <v>0.17896713615023474</v>
      </c>
      <c r="AD17" s="42">
        <v>0.01323943661971831</v>
      </c>
      <c r="AE17" s="42">
        <v>0.16572769953051644</v>
      </c>
      <c r="AF17" s="371">
        <v>0.04895104895104895</v>
      </c>
    </row>
    <row r="18" spans="1:32" ht="13.5">
      <c r="A18" s="23">
        <v>15</v>
      </c>
      <c r="B18" s="330" t="s">
        <v>589</v>
      </c>
      <c r="C18" s="365">
        <v>0.16560509554140126</v>
      </c>
      <c r="D18" s="28">
        <v>0.16560509554140126</v>
      </c>
      <c r="E18" s="28">
        <v>0.2081534772182254</v>
      </c>
      <c r="F18" s="28"/>
      <c r="G18" s="23">
        <v>15</v>
      </c>
      <c r="H18" s="338" t="s">
        <v>592</v>
      </c>
      <c r="I18" s="365">
        <v>0.23705722070844687</v>
      </c>
      <c r="J18" s="365"/>
      <c r="K18" s="23">
        <v>15</v>
      </c>
      <c r="L18" s="330" t="s">
        <v>251</v>
      </c>
      <c r="M18" s="368">
        <v>0.14864462317545427</v>
      </c>
      <c r="N18" s="368"/>
      <c r="O18" s="23">
        <v>15</v>
      </c>
      <c r="P18" s="330" t="s">
        <v>243</v>
      </c>
      <c r="Q18" s="35">
        <v>0.041726618705035974</v>
      </c>
      <c r="R18" s="35">
        <v>0.13237410071942446</v>
      </c>
      <c r="S18" s="365">
        <f t="shared" si="0"/>
        <v>0.17410071942446043</v>
      </c>
      <c r="T18" s="365"/>
      <c r="U18" s="23">
        <v>15</v>
      </c>
      <c r="V18" s="330" t="s">
        <v>238</v>
      </c>
      <c r="W18" s="368">
        <v>0.1782380396732789</v>
      </c>
      <c r="X18" s="368"/>
      <c r="Y18" s="23">
        <v>15</v>
      </c>
      <c r="Z18" s="333" t="s">
        <v>595</v>
      </c>
      <c r="AA18" s="22">
        <v>0.043478260869565216</v>
      </c>
      <c r="AB18" s="40" t="s">
        <v>357</v>
      </c>
      <c r="AC18" s="27">
        <f t="shared" si="1"/>
        <v>0.2402832674571805</v>
      </c>
      <c r="AD18" s="42"/>
      <c r="AE18" s="42">
        <v>0.2402832674571805</v>
      </c>
      <c r="AF18" s="371">
        <v>0.043478260869565216</v>
      </c>
    </row>
    <row r="19" spans="1:32" ht="13.5">
      <c r="A19" s="23">
        <v>16</v>
      </c>
      <c r="B19" s="330" t="s">
        <v>235</v>
      </c>
      <c r="C19" s="365">
        <v>0.16142191142191142</v>
      </c>
      <c r="D19" s="34">
        <v>0.16142191142191142</v>
      </c>
      <c r="E19" s="34">
        <v>0.24768756423432683</v>
      </c>
      <c r="F19" s="28"/>
      <c r="G19" s="23">
        <v>16</v>
      </c>
      <c r="H19" s="338" t="s">
        <v>241</v>
      </c>
      <c r="I19" s="365">
        <v>0.23616803278688525</v>
      </c>
      <c r="J19" s="365"/>
      <c r="K19" s="23">
        <v>16</v>
      </c>
      <c r="L19" s="330" t="s">
        <v>350</v>
      </c>
      <c r="M19" s="368">
        <v>0.148539778449144</v>
      </c>
      <c r="N19" s="368"/>
      <c r="O19" s="23">
        <v>16</v>
      </c>
      <c r="P19" s="330" t="s">
        <v>402</v>
      </c>
      <c r="Q19" s="35">
        <v>0.038871473354231974</v>
      </c>
      <c r="R19" s="35">
        <v>0.1346822456540325</v>
      </c>
      <c r="S19" s="365">
        <f t="shared" si="0"/>
        <v>0.17355371900826447</v>
      </c>
      <c r="T19" s="365"/>
      <c r="U19" s="23">
        <v>16</v>
      </c>
      <c r="V19" s="330" t="s">
        <v>259</v>
      </c>
      <c r="W19" s="368">
        <v>0.17359591539022612</v>
      </c>
      <c r="X19" s="368"/>
      <c r="Y19" s="23">
        <v>16</v>
      </c>
      <c r="Z19" s="333" t="s">
        <v>242</v>
      </c>
      <c r="AA19" s="22">
        <v>0.04183673469387755</v>
      </c>
      <c r="AB19" s="40" t="s">
        <v>339</v>
      </c>
      <c r="AC19" s="27">
        <f t="shared" si="1"/>
        <v>0.17355371900826447</v>
      </c>
      <c r="AD19" s="42">
        <v>0.038871473354231974</v>
      </c>
      <c r="AE19" s="42">
        <v>0.1346822456540325</v>
      </c>
      <c r="AF19" s="371">
        <v>0.04183673469387755</v>
      </c>
    </row>
    <row r="20" spans="1:32" ht="13.5">
      <c r="A20" s="23">
        <v>17</v>
      </c>
      <c r="B20" s="330" t="s">
        <v>593</v>
      </c>
      <c r="C20" s="365">
        <v>0.1609442060085837</v>
      </c>
      <c r="D20" s="28">
        <v>0.1609442060085837</v>
      </c>
      <c r="E20" s="28">
        <v>0.09132867132867133</v>
      </c>
      <c r="F20" s="28"/>
      <c r="G20" s="23">
        <v>17</v>
      </c>
      <c r="H20" s="338" t="s">
        <v>204</v>
      </c>
      <c r="I20" s="365">
        <v>0.2333707272007391</v>
      </c>
      <c r="J20" s="365"/>
      <c r="K20" s="23">
        <v>17</v>
      </c>
      <c r="L20" s="330" t="s">
        <v>204</v>
      </c>
      <c r="M20" s="368">
        <v>0.14273459152698958</v>
      </c>
      <c r="N20" s="368"/>
      <c r="O20" s="23">
        <v>17</v>
      </c>
      <c r="P20" s="330" t="s">
        <v>590</v>
      </c>
      <c r="Q20" s="35">
        <v>0.04096385542168675</v>
      </c>
      <c r="R20" s="35">
        <v>0.13012048192771083</v>
      </c>
      <c r="S20" s="365">
        <f t="shared" si="0"/>
        <v>0.1710843373493976</v>
      </c>
      <c r="T20" s="365"/>
      <c r="U20" s="23">
        <v>17</v>
      </c>
      <c r="V20" s="330" t="s">
        <v>249</v>
      </c>
      <c r="W20" s="368">
        <v>0.17091595845136923</v>
      </c>
      <c r="X20" s="368"/>
      <c r="Y20" s="23">
        <v>17</v>
      </c>
      <c r="Z20" s="333" t="s">
        <v>590</v>
      </c>
      <c r="AA20" s="22">
        <v>0.04096385542168675</v>
      </c>
      <c r="AB20" s="40" t="s">
        <v>346</v>
      </c>
      <c r="AC20" s="27">
        <f t="shared" si="1"/>
        <v>0.15541690300623937</v>
      </c>
      <c r="AD20" s="42">
        <v>0.01871809415768576</v>
      </c>
      <c r="AE20" s="42">
        <v>0.1366988088485536</v>
      </c>
      <c r="AF20" s="371">
        <v>0.04096385542168675</v>
      </c>
    </row>
    <row r="21" spans="1:32" ht="13.5">
      <c r="A21" s="23">
        <v>19</v>
      </c>
      <c r="B21" s="330" t="s">
        <v>251</v>
      </c>
      <c r="C21" s="365">
        <v>0.15072981829014</v>
      </c>
      <c r="D21" s="28">
        <v>0.15853658536585366</v>
      </c>
      <c r="E21" s="28">
        <v>0.17123287671232876</v>
      </c>
      <c r="F21" s="28"/>
      <c r="G21" s="23">
        <v>19</v>
      </c>
      <c r="H21" s="338" t="s">
        <v>249</v>
      </c>
      <c r="I21" s="365">
        <v>0.23229461756373937</v>
      </c>
      <c r="J21" s="365"/>
      <c r="K21" s="23">
        <v>19</v>
      </c>
      <c r="L21" s="330" t="s">
        <v>237</v>
      </c>
      <c r="M21" s="368">
        <v>0.13206655322367178</v>
      </c>
      <c r="N21" s="368"/>
      <c r="O21" s="23">
        <v>19</v>
      </c>
      <c r="P21" s="330" t="s">
        <v>239</v>
      </c>
      <c r="Q21" s="35">
        <v>0.035804195804195804</v>
      </c>
      <c r="R21" s="35">
        <v>0.1213986013986014</v>
      </c>
      <c r="S21" s="365">
        <f t="shared" si="0"/>
        <v>0.1572027972027972</v>
      </c>
      <c r="T21" s="365"/>
      <c r="U21" s="23">
        <v>19</v>
      </c>
      <c r="V21" s="330" t="s">
        <v>232</v>
      </c>
      <c r="W21" s="368">
        <v>0.1664552559433692</v>
      </c>
      <c r="X21" s="368"/>
      <c r="Y21" s="23">
        <v>19</v>
      </c>
      <c r="Z21" s="333" t="s">
        <v>238</v>
      </c>
      <c r="AA21" s="22">
        <v>0.04054842473745624</v>
      </c>
      <c r="AB21" s="40" t="s">
        <v>375</v>
      </c>
      <c r="AC21" s="27">
        <f t="shared" si="1"/>
        <v>0.19477036540395576</v>
      </c>
      <c r="AD21" s="42"/>
      <c r="AE21" s="42">
        <v>0.19477036540395576</v>
      </c>
      <c r="AF21" s="371">
        <v>0.04054842473745624</v>
      </c>
    </row>
    <row r="22" spans="1:32" ht="13.5">
      <c r="A22" s="23">
        <v>20</v>
      </c>
      <c r="B22" s="330" t="s">
        <v>402</v>
      </c>
      <c r="C22" s="365">
        <v>0.1505842120262183</v>
      </c>
      <c r="D22" s="28">
        <v>0.15072981829014</v>
      </c>
      <c r="E22" s="28">
        <v>0.22123735871505057</v>
      </c>
      <c r="F22" s="28"/>
      <c r="G22" s="23">
        <v>20</v>
      </c>
      <c r="H22" s="338" t="s">
        <v>594</v>
      </c>
      <c r="I22" s="365">
        <v>0.2191780821917808</v>
      </c>
      <c r="J22" s="365"/>
      <c r="K22" s="23">
        <v>20</v>
      </c>
      <c r="L22" s="330" t="s">
        <v>591</v>
      </c>
      <c r="M22" s="368">
        <v>0.13071895424836602</v>
      </c>
      <c r="N22" s="368"/>
      <c r="O22" s="23">
        <v>20</v>
      </c>
      <c r="P22" s="330" t="s">
        <v>237</v>
      </c>
      <c r="Q22" s="35">
        <v>0.01871809415768576</v>
      </c>
      <c r="R22" s="35">
        <v>0.1366988088485536</v>
      </c>
      <c r="S22" s="365">
        <f t="shared" si="0"/>
        <v>0.15541690300623937</v>
      </c>
      <c r="T22" s="365"/>
      <c r="U22" s="23">
        <v>20</v>
      </c>
      <c r="V22" s="330" t="s">
        <v>589</v>
      </c>
      <c r="W22" s="368">
        <v>0.16392893060677172</v>
      </c>
      <c r="X22" s="368"/>
      <c r="Y22" s="23">
        <v>20</v>
      </c>
      <c r="Z22" s="333" t="s">
        <v>232</v>
      </c>
      <c r="AA22" s="22">
        <v>0.0377675027619788</v>
      </c>
      <c r="AB22" s="40" t="s">
        <v>368</v>
      </c>
      <c r="AC22" s="27">
        <f t="shared" si="1"/>
        <v>0.2679738562091503</v>
      </c>
      <c r="AD22" s="42">
        <v>0.05228758169934641</v>
      </c>
      <c r="AE22" s="42">
        <v>0.21568627450980393</v>
      </c>
      <c r="AF22" s="371">
        <v>0.0377675027619788</v>
      </c>
    </row>
    <row r="23" spans="1:32" ht="13.5">
      <c r="A23" s="23">
        <v>21</v>
      </c>
      <c r="B23" s="330" t="s">
        <v>245</v>
      </c>
      <c r="C23" s="365">
        <v>0.14589371980676327</v>
      </c>
      <c r="D23" s="28">
        <v>0.1505842120262183</v>
      </c>
      <c r="E23" s="28">
        <v>0.1838074398249453</v>
      </c>
      <c r="F23" s="28"/>
      <c r="G23" s="23">
        <v>21</v>
      </c>
      <c r="H23" s="338" t="s">
        <v>258</v>
      </c>
      <c r="I23" s="365">
        <v>0.21566901408450703</v>
      </c>
      <c r="J23" s="365"/>
      <c r="K23" s="23">
        <v>21</v>
      </c>
      <c r="L23" s="330" t="s">
        <v>259</v>
      </c>
      <c r="M23" s="368">
        <v>0.1261852662290299</v>
      </c>
      <c r="N23" s="368"/>
      <c r="O23" s="23">
        <v>21</v>
      </c>
      <c r="P23" s="330" t="s">
        <v>242</v>
      </c>
      <c r="Q23" s="35">
        <v>0.02040816326530612</v>
      </c>
      <c r="R23" s="35">
        <v>0.12244897959183673</v>
      </c>
      <c r="S23" s="365">
        <f t="shared" si="0"/>
        <v>0.14285714285714285</v>
      </c>
      <c r="T23" s="365"/>
      <c r="U23" s="23">
        <v>21</v>
      </c>
      <c r="V23" s="330" t="s">
        <v>235</v>
      </c>
      <c r="W23" s="368">
        <v>0.15151515151515152</v>
      </c>
      <c r="X23" s="368"/>
      <c r="Y23" s="23">
        <v>21</v>
      </c>
      <c r="Z23" s="333" t="s">
        <v>594</v>
      </c>
      <c r="AA23" s="22">
        <v>0.03424657534246575</v>
      </c>
      <c r="AB23" s="40" t="s">
        <v>359</v>
      </c>
      <c r="AC23" s="27">
        <f t="shared" si="1"/>
        <v>0.1572027972027972</v>
      </c>
      <c r="AD23" s="42">
        <v>0.035804195804195804</v>
      </c>
      <c r="AE23" s="42">
        <v>0.1213986013986014</v>
      </c>
      <c r="AF23" s="371">
        <v>0.03424657534246575</v>
      </c>
    </row>
    <row r="24" spans="1:32" ht="13.5">
      <c r="A24" s="23">
        <v>22</v>
      </c>
      <c r="B24" s="330" t="s">
        <v>204</v>
      </c>
      <c r="C24" s="365">
        <v>0.13694404117724693</v>
      </c>
      <c r="D24" s="28">
        <v>0.14589371980676327</v>
      </c>
      <c r="E24" s="28">
        <v>0.13694404117724693</v>
      </c>
      <c r="F24" s="28"/>
      <c r="G24" s="23">
        <v>22</v>
      </c>
      <c r="H24" s="338" t="s">
        <v>243</v>
      </c>
      <c r="I24" s="365">
        <v>0.20575539568345325</v>
      </c>
      <c r="J24" s="365"/>
      <c r="K24" s="23">
        <v>22</v>
      </c>
      <c r="L24" s="330" t="s">
        <v>595</v>
      </c>
      <c r="M24" s="368">
        <v>0.11916264090177134</v>
      </c>
      <c r="N24" s="368"/>
      <c r="O24" s="23">
        <v>22</v>
      </c>
      <c r="P24" s="331" t="s">
        <v>256</v>
      </c>
      <c r="Q24" s="31">
        <v>0</v>
      </c>
      <c r="R24" s="31">
        <v>0.1408016443987667</v>
      </c>
      <c r="S24" s="366">
        <f t="shared" si="0"/>
        <v>0.1408016443987667</v>
      </c>
      <c r="T24" s="526"/>
      <c r="U24" s="23">
        <v>22</v>
      </c>
      <c r="V24" s="330" t="s">
        <v>258</v>
      </c>
      <c r="W24" s="368">
        <v>0.14084507042253522</v>
      </c>
      <c r="X24" s="368"/>
      <c r="Y24" s="23">
        <v>22</v>
      </c>
      <c r="Z24" s="333" t="s">
        <v>591</v>
      </c>
      <c r="AA24" s="22">
        <v>0.032679738562091505</v>
      </c>
      <c r="AB24" s="40" t="s">
        <v>371</v>
      </c>
      <c r="AC24" s="27">
        <f t="shared" si="1"/>
        <v>0.1888412017167382</v>
      </c>
      <c r="AD24" s="42">
        <v>0.04291845493562232</v>
      </c>
      <c r="AE24" s="42">
        <v>0.1459227467811159</v>
      </c>
      <c r="AF24" s="371">
        <v>0.032679738562091505</v>
      </c>
    </row>
    <row r="25" spans="1:32" ht="13.5">
      <c r="A25" s="23">
        <v>23</v>
      </c>
      <c r="B25" s="330" t="s">
        <v>238</v>
      </c>
      <c r="C25" s="365">
        <v>0.12164527421236873</v>
      </c>
      <c r="D25" s="28">
        <v>0.13694404117724693</v>
      </c>
      <c r="E25" s="28">
        <v>0.11742298774428618</v>
      </c>
      <c r="F25" s="28"/>
      <c r="G25" s="23">
        <v>23</v>
      </c>
      <c r="H25" s="338" t="s">
        <v>259</v>
      </c>
      <c r="I25" s="365">
        <v>0.1962071480671043</v>
      </c>
      <c r="J25" s="365"/>
      <c r="K25" s="23">
        <v>23</v>
      </c>
      <c r="L25" s="330" t="s">
        <v>258</v>
      </c>
      <c r="M25" s="368">
        <v>0.11575704225352113</v>
      </c>
      <c r="N25" s="368"/>
      <c r="O25" s="23">
        <v>23</v>
      </c>
      <c r="P25" s="330" t="s">
        <v>258</v>
      </c>
      <c r="Q25" s="35">
        <v>0.04665492957746479</v>
      </c>
      <c r="R25" s="35">
        <v>0.09198943661971831</v>
      </c>
      <c r="S25" s="365">
        <f t="shared" si="0"/>
        <v>0.1386443661971831</v>
      </c>
      <c r="T25" s="365"/>
      <c r="U25" s="23">
        <v>23</v>
      </c>
      <c r="V25" s="330" t="s">
        <v>593</v>
      </c>
      <c r="W25" s="368">
        <v>0.13090128755364808</v>
      </c>
      <c r="X25" s="368"/>
      <c r="Y25" s="23">
        <v>23</v>
      </c>
      <c r="Z25" s="333" t="s">
        <v>239</v>
      </c>
      <c r="AA25" s="22">
        <v>0.03258741258741259</v>
      </c>
      <c r="AB25" s="40" t="s">
        <v>352</v>
      </c>
      <c r="AC25" s="27">
        <f t="shared" si="1"/>
        <v>0.18937198067632852</v>
      </c>
      <c r="AD25" s="42">
        <v>0.01932367149758454</v>
      </c>
      <c r="AE25" s="42">
        <v>0.17004830917874397</v>
      </c>
      <c r="AF25" s="371">
        <v>0.03258741258741259</v>
      </c>
    </row>
    <row r="26" spans="1:32" ht="13.5">
      <c r="A26" s="23">
        <v>24</v>
      </c>
      <c r="B26" s="330" t="s">
        <v>591</v>
      </c>
      <c r="C26" s="365">
        <v>0.11764705882352941</v>
      </c>
      <c r="D26" s="28">
        <v>0.12164527421236873</v>
      </c>
      <c r="E26" s="28">
        <v>0.18518518518518517</v>
      </c>
      <c r="F26" s="28"/>
      <c r="G26" s="23">
        <v>24</v>
      </c>
      <c r="H26" s="338" t="s">
        <v>595</v>
      </c>
      <c r="I26" s="365">
        <v>0.17713365539452497</v>
      </c>
      <c r="J26" s="365"/>
      <c r="K26" s="23">
        <v>24</v>
      </c>
      <c r="L26" s="330" t="s">
        <v>594</v>
      </c>
      <c r="M26" s="368">
        <v>0.1095890410958904</v>
      </c>
      <c r="N26" s="368"/>
      <c r="O26" s="23">
        <v>24</v>
      </c>
      <c r="P26" s="330" t="s">
        <v>592</v>
      </c>
      <c r="Q26" s="35"/>
      <c r="R26" s="35">
        <v>0.1307901907356948</v>
      </c>
      <c r="S26" s="365">
        <f t="shared" si="0"/>
        <v>0.1307901907356948</v>
      </c>
      <c r="T26" s="365"/>
      <c r="U26" s="23">
        <v>24</v>
      </c>
      <c r="V26" s="330" t="s">
        <v>245</v>
      </c>
      <c r="W26" s="368">
        <v>0.1294685990338164</v>
      </c>
      <c r="X26" s="368"/>
      <c r="Y26" s="23">
        <v>24</v>
      </c>
      <c r="Z26" s="333" t="s">
        <v>257</v>
      </c>
      <c r="AA26" s="22">
        <v>0.02586206896551724</v>
      </c>
      <c r="AB26" s="40" t="s">
        <v>331</v>
      </c>
      <c r="AC26" s="27">
        <f t="shared" si="1"/>
        <v>0.11502107287532223</v>
      </c>
      <c r="AD26" s="42">
        <v>0.024428168091984125</v>
      </c>
      <c r="AE26" s="42">
        <v>0.0905929047833381</v>
      </c>
      <c r="AF26" s="371">
        <v>0.02586206896551724</v>
      </c>
    </row>
    <row r="27" spans="1:32" ht="13.5">
      <c r="A27" s="23">
        <v>25</v>
      </c>
      <c r="B27" s="330" t="s">
        <v>358</v>
      </c>
      <c r="C27" s="365">
        <v>0.11742298774428618</v>
      </c>
      <c r="D27" s="28">
        <v>0.11764705882352941</v>
      </c>
      <c r="E27" s="28">
        <v>0.09153402348704939</v>
      </c>
      <c r="F27" s="28"/>
      <c r="G27" s="23">
        <v>25</v>
      </c>
      <c r="H27" s="338" t="s">
        <v>252</v>
      </c>
      <c r="I27" s="365">
        <v>0.16419631093544138</v>
      </c>
      <c r="J27" s="365"/>
      <c r="K27" s="23">
        <v>25</v>
      </c>
      <c r="L27" s="330" t="s">
        <v>592</v>
      </c>
      <c r="M27" s="368">
        <v>0.10899182561307902</v>
      </c>
      <c r="N27" s="368"/>
      <c r="O27" s="23">
        <v>25</v>
      </c>
      <c r="P27" s="330" t="s">
        <v>235</v>
      </c>
      <c r="Q27" s="35">
        <v>0.0168997668997669</v>
      </c>
      <c r="R27" s="35">
        <v>0.10839160839160839</v>
      </c>
      <c r="S27" s="365">
        <f t="shared" si="0"/>
        <v>0.1252913752913753</v>
      </c>
      <c r="T27" s="365"/>
      <c r="U27" s="23">
        <v>25</v>
      </c>
      <c r="V27" s="330" t="s">
        <v>242</v>
      </c>
      <c r="W27" s="368">
        <v>0.12857142857142856</v>
      </c>
      <c r="X27" s="368"/>
      <c r="Y27" s="23">
        <v>25</v>
      </c>
      <c r="Z27" s="333" t="s">
        <v>245</v>
      </c>
      <c r="AA27" s="22">
        <v>0.022222222222222223</v>
      </c>
      <c r="AB27" s="40" t="s">
        <v>348</v>
      </c>
      <c r="AC27" s="27">
        <f t="shared" si="1"/>
        <v>0.1252913752913753</v>
      </c>
      <c r="AD27" s="42">
        <v>0.0168997668997669</v>
      </c>
      <c r="AE27" s="42">
        <v>0.10839160839160839</v>
      </c>
      <c r="AF27" s="371">
        <v>0.022222222222222223</v>
      </c>
    </row>
    <row r="28" spans="1:32" ht="13.5">
      <c r="A28" s="23">
        <v>26</v>
      </c>
      <c r="B28" s="330" t="s">
        <v>234</v>
      </c>
      <c r="C28" s="365">
        <v>0.1100469483568075</v>
      </c>
      <c r="D28" s="28">
        <v>0.11742298774428618</v>
      </c>
      <c r="E28" s="28">
        <v>0.1721014492753623</v>
      </c>
      <c r="F28" s="28"/>
      <c r="G28" s="23">
        <v>26</v>
      </c>
      <c r="H28" s="338" t="s">
        <v>353</v>
      </c>
      <c r="I28" s="365">
        <v>0.1637120761451517</v>
      </c>
      <c r="J28" s="365"/>
      <c r="K28" s="23">
        <v>26</v>
      </c>
      <c r="L28" s="330" t="s">
        <v>249</v>
      </c>
      <c r="M28" s="368">
        <v>0.10859301227573183</v>
      </c>
      <c r="N28" s="368"/>
      <c r="O28" s="23">
        <v>26</v>
      </c>
      <c r="P28" s="330" t="s">
        <v>232</v>
      </c>
      <c r="Q28" s="35">
        <v>0.024428168091984125</v>
      </c>
      <c r="R28" s="35">
        <v>0.0905929047833381</v>
      </c>
      <c r="S28" s="365">
        <f t="shared" si="0"/>
        <v>0.11502107287532223</v>
      </c>
      <c r="T28" s="365"/>
      <c r="U28" s="23">
        <v>26</v>
      </c>
      <c r="V28" s="330" t="s">
        <v>252</v>
      </c>
      <c r="W28" s="368">
        <v>0.12187088274044795</v>
      </c>
      <c r="X28" s="368"/>
      <c r="Y28" s="23">
        <v>26</v>
      </c>
      <c r="Z28" s="333" t="s">
        <v>241</v>
      </c>
      <c r="AA28" s="22">
        <v>0.02151639344262295</v>
      </c>
      <c r="AB28" s="43" t="s">
        <v>356</v>
      </c>
      <c r="AC28" s="29">
        <f t="shared" si="1"/>
        <v>0.14285714285714285</v>
      </c>
      <c r="AD28" s="44">
        <v>0.02040816326530612</v>
      </c>
      <c r="AE28" s="44">
        <v>0.12244897959183673</v>
      </c>
      <c r="AF28" s="371">
        <v>0.02151639344262295</v>
      </c>
    </row>
    <row r="29" spans="1:32" ht="13.5">
      <c r="A29" s="23">
        <v>27</v>
      </c>
      <c r="B29" s="330" t="s">
        <v>257</v>
      </c>
      <c r="C29" s="365">
        <v>0.09523809523809523</v>
      </c>
      <c r="D29" s="28">
        <v>0.1100469483568075</v>
      </c>
      <c r="E29" s="28">
        <v>0.17373417721518988</v>
      </c>
      <c r="F29" s="28"/>
      <c r="G29" s="23">
        <v>27</v>
      </c>
      <c r="H29" s="338" t="s">
        <v>231</v>
      </c>
      <c r="I29" s="365">
        <v>0.15854430379746837</v>
      </c>
      <c r="J29" s="365"/>
      <c r="K29" s="23">
        <v>27</v>
      </c>
      <c r="L29" s="330" t="s">
        <v>245</v>
      </c>
      <c r="M29" s="368">
        <v>0.10821256038647344</v>
      </c>
      <c r="N29" s="368"/>
      <c r="O29" s="23">
        <v>27</v>
      </c>
      <c r="P29" s="330" t="s">
        <v>257</v>
      </c>
      <c r="Q29" s="35">
        <v>0.04187192118226601</v>
      </c>
      <c r="R29" s="35">
        <v>0.06773399014778325</v>
      </c>
      <c r="S29" s="365">
        <f t="shared" si="0"/>
        <v>0.10960591133004927</v>
      </c>
      <c r="T29" s="365"/>
      <c r="U29" s="23">
        <v>27</v>
      </c>
      <c r="V29" s="331" t="s">
        <v>256</v>
      </c>
      <c r="W29" s="369">
        <v>0.1079136690647482</v>
      </c>
      <c r="X29" s="525"/>
      <c r="Y29" s="23">
        <v>27</v>
      </c>
      <c r="Z29" s="333" t="s">
        <v>350</v>
      </c>
      <c r="AA29" s="22">
        <v>0.021148036253776436</v>
      </c>
      <c r="AB29" s="45" t="s">
        <v>335</v>
      </c>
      <c r="AC29" s="31">
        <f t="shared" si="1"/>
        <v>0.08343057176196034</v>
      </c>
      <c r="AD29" s="46">
        <v>0.007876312718786464</v>
      </c>
      <c r="AE29" s="46">
        <v>0.07555425904317387</v>
      </c>
      <c r="AF29" s="371">
        <v>0.021148036253776436</v>
      </c>
    </row>
    <row r="30" spans="1:32" ht="13.5">
      <c r="A30" s="23">
        <v>28</v>
      </c>
      <c r="B30" s="330" t="s">
        <v>232</v>
      </c>
      <c r="C30" s="365">
        <v>0.09153402348704939</v>
      </c>
      <c r="D30" s="28">
        <v>0.09523809523809523</v>
      </c>
      <c r="E30" s="28">
        <v>0.08781869688385269</v>
      </c>
      <c r="F30" s="28"/>
      <c r="G30" s="23">
        <v>28</v>
      </c>
      <c r="H30" s="339" t="s">
        <v>256</v>
      </c>
      <c r="I30" s="366">
        <v>0.15416238437821173</v>
      </c>
      <c r="J30" s="526"/>
      <c r="K30" s="23">
        <v>28</v>
      </c>
      <c r="L30" s="330" t="s">
        <v>590</v>
      </c>
      <c r="M30" s="368">
        <v>0.0891566265060241</v>
      </c>
      <c r="N30" s="368"/>
      <c r="O30" s="23">
        <v>28</v>
      </c>
      <c r="P30" s="330" t="s">
        <v>353</v>
      </c>
      <c r="Q30" s="35">
        <v>0.021534800713860797</v>
      </c>
      <c r="R30" s="35">
        <v>0.08477096966091612</v>
      </c>
      <c r="S30" s="365">
        <f t="shared" si="0"/>
        <v>0.10630577037477691</v>
      </c>
      <c r="T30" s="365"/>
      <c r="U30" s="23">
        <v>28</v>
      </c>
      <c r="V30" s="330" t="s">
        <v>353</v>
      </c>
      <c r="W30" s="368">
        <v>0.10249851279000595</v>
      </c>
      <c r="X30" s="368"/>
      <c r="Y30" s="23">
        <v>28</v>
      </c>
      <c r="Z30" s="333" t="s">
        <v>204</v>
      </c>
      <c r="AA30" s="22">
        <v>0.016365316088161542</v>
      </c>
      <c r="AB30" s="40" t="s">
        <v>355</v>
      </c>
      <c r="AC30" s="27">
        <f t="shared" si="1"/>
        <v>0.07373417721518988</v>
      </c>
      <c r="AD30" s="42">
        <v>0</v>
      </c>
      <c r="AE30" s="42">
        <v>0.07373417721518988</v>
      </c>
      <c r="AF30" s="371">
        <v>0.016365316088161542</v>
      </c>
    </row>
    <row r="31" spans="1:32" ht="13.5">
      <c r="A31" s="23">
        <v>29</v>
      </c>
      <c r="B31" s="330" t="s">
        <v>239</v>
      </c>
      <c r="C31" s="365">
        <v>0.09132867132867133</v>
      </c>
      <c r="D31" s="28">
        <v>0.09153402348704939</v>
      </c>
      <c r="E31" s="28">
        <v>0.15072981829014</v>
      </c>
      <c r="F31" s="28"/>
      <c r="G31" s="23">
        <v>29</v>
      </c>
      <c r="H31" s="338" t="s">
        <v>251</v>
      </c>
      <c r="I31" s="365">
        <v>0.14894250819183796</v>
      </c>
      <c r="J31" s="365"/>
      <c r="K31" s="23">
        <v>29</v>
      </c>
      <c r="L31" s="330" t="s">
        <v>358</v>
      </c>
      <c r="M31" s="368">
        <v>0.08247764160317986</v>
      </c>
      <c r="N31" s="368"/>
      <c r="O31" s="23">
        <v>29</v>
      </c>
      <c r="P31" s="330" t="s">
        <v>241</v>
      </c>
      <c r="Q31" s="35">
        <v>0.027920081967213115</v>
      </c>
      <c r="R31" s="35">
        <v>0.06839139344262295</v>
      </c>
      <c r="S31" s="365">
        <f t="shared" si="0"/>
        <v>0.09631147540983606</v>
      </c>
      <c r="T31" s="365"/>
      <c r="U31" s="23">
        <v>29</v>
      </c>
      <c r="V31" s="330" t="s">
        <v>241</v>
      </c>
      <c r="W31" s="368">
        <v>0.09964139344262295</v>
      </c>
      <c r="X31" s="368"/>
      <c r="Y31" s="23">
        <v>29</v>
      </c>
      <c r="Z31" s="333" t="s">
        <v>402</v>
      </c>
      <c r="AA31" s="22">
        <v>0.014363066400683955</v>
      </c>
      <c r="AB31" s="47" t="s">
        <v>337</v>
      </c>
      <c r="AC31" s="33">
        <f t="shared" si="1"/>
        <v>0.1408016443987667</v>
      </c>
      <c r="AD31" s="48">
        <v>0</v>
      </c>
      <c r="AE31" s="48">
        <v>0.1408016443987667</v>
      </c>
      <c r="AF31" s="371">
        <v>0.014363066400683955</v>
      </c>
    </row>
    <row r="32" spans="1:32" ht="13.5">
      <c r="A32" s="23">
        <v>30</v>
      </c>
      <c r="B32" s="330" t="s">
        <v>249</v>
      </c>
      <c r="C32" s="365">
        <v>0.08781869688385269</v>
      </c>
      <c r="D32" s="28">
        <v>0.09132867132867133</v>
      </c>
      <c r="E32" s="28">
        <v>0.16560509554140126</v>
      </c>
      <c r="F32" s="28"/>
      <c r="G32" s="23">
        <v>30</v>
      </c>
      <c r="H32" s="338" t="s">
        <v>257</v>
      </c>
      <c r="I32" s="365">
        <v>0.11781609195402298</v>
      </c>
      <c r="J32" s="365"/>
      <c r="K32" s="23">
        <v>30</v>
      </c>
      <c r="L32" s="330" t="s">
        <v>243</v>
      </c>
      <c r="M32" s="368">
        <v>0.03597122302158273</v>
      </c>
      <c r="N32" s="368"/>
      <c r="O32" s="23">
        <v>30</v>
      </c>
      <c r="P32" s="330" t="s">
        <v>238</v>
      </c>
      <c r="Q32" s="35">
        <v>0.007876312718786464</v>
      </c>
      <c r="R32" s="35">
        <v>0.07555425904317387</v>
      </c>
      <c r="S32" s="365">
        <f t="shared" si="0"/>
        <v>0.08343057176196034</v>
      </c>
      <c r="T32" s="365"/>
      <c r="U32" s="23">
        <v>30</v>
      </c>
      <c r="V32" s="330" t="s">
        <v>591</v>
      </c>
      <c r="W32" s="368">
        <v>0.0784313725490196</v>
      </c>
      <c r="X32" s="368"/>
      <c r="Y32" s="23">
        <v>30</v>
      </c>
      <c r="Z32" s="333" t="s">
        <v>358</v>
      </c>
      <c r="AA32" s="22">
        <v>0.014243126863199736</v>
      </c>
      <c r="AB32" s="40" t="s">
        <v>353</v>
      </c>
      <c r="AC32" s="27">
        <f t="shared" si="1"/>
        <v>0.10630577037477691</v>
      </c>
      <c r="AD32" s="42">
        <v>0.021534800713860797</v>
      </c>
      <c r="AE32" s="42">
        <v>0.08477096966091612</v>
      </c>
      <c r="AF32" s="371">
        <v>0.014243126863199736</v>
      </c>
    </row>
    <row r="33" spans="1:32" ht="13.5">
      <c r="A33" s="23">
        <v>31</v>
      </c>
      <c r="B33" s="330" t="s">
        <v>242</v>
      </c>
      <c r="C33" s="365">
        <v>0.04591836734693878</v>
      </c>
      <c r="D33" s="28">
        <v>0.08781869688385269</v>
      </c>
      <c r="E33" s="28">
        <v>0.15853658536585366</v>
      </c>
      <c r="F33" s="28"/>
      <c r="G33" s="23">
        <v>31</v>
      </c>
      <c r="H33" s="338" t="s">
        <v>589</v>
      </c>
      <c r="I33" s="365">
        <v>0.09520616828695944</v>
      </c>
      <c r="J33" s="365"/>
      <c r="K33" s="23">
        <v>31</v>
      </c>
      <c r="L33" s="330" t="s">
        <v>234</v>
      </c>
      <c r="M33" s="368">
        <v>0.03370892018779343</v>
      </c>
      <c r="N33" s="368"/>
      <c r="O33" s="23">
        <v>31</v>
      </c>
      <c r="P33" s="330" t="s">
        <v>231</v>
      </c>
      <c r="Q33" s="35">
        <v>0</v>
      </c>
      <c r="R33" s="35">
        <v>0.07373417721518988</v>
      </c>
      <c r="S33" s="365">
        <f t="shared" si="0"/>
        <v>0.07373417721518988</v>
      </c>
      <c r="T33" s="365"/>
      <c r="U33" s="23">
        <v>31</v>
      </c>
      <c r="V33" s="330" t="s">
        <v>257</v>
      </c>
      <c r="W33" s="368">
        <v>0.06691297208538588</v>
      </c>
      <c r="X33" s="368"/>
      <c r="Y33" s="23">
        <v>31</v>
      </c>
      <c r="Z33" s="333" t="s">
        <v>234</v>
      </c>
      <c r="AA33" s="22">
        <v>0.0012206572769953052</v>
      </c>
      <c r="AB33" s="43" t="s">
        <v>333</v>
      </c>
      <c r="AC33" s="29">
        <f t="shared" si="1"/>
        <v>0.09631147540983606</v>
      </c>
      <c r="AD33" s="44">
        <v>0.027920081967213115</v>
      </c>
      <c r="AE33" s="44">
        <v>0.06839139344262295</v>
      </c>
      <c r="AF33" s="371">
        <v>0.0012206572769953052</v>
      </c>
    </row>
    <row r="34" spans="3:32" ht="13.5">
      <c r="C34" s="365"/>
      <c r="D34" s="28"/>
      <c r="E34" s="28"/>
      <c r="F34" s="28"/>
      <c r="I34" s="365"/>
      <c r="J34" s="365"/>
      <c r="M34" s="368"/>
      <c r="N34" s="368"/>
      <c r="Q34" s="35"/>
      <c r="R34" s="35"/>
      <c r="S34" s="365"/>
      <c r="T34" s="365"/>
      <c r="U34" s="23"/>
      <c r="W34" s="368"/>
      <c r="X34" s="368"/>
      <c r="Y34" s="23"/>
      <c r="Z34" s="123"/>
      <c r="AA34" s="22"/>
      <c r="AB34" s="43"/>
      <c r="AC34" s="29"/>
      <c r="AD34" s="44"/>
      <c r="AE34" s="44"/>
      <c r="AF34" s="371"/>
    </row>
    <row r="35" spans="1:32" ht="13.5">
      <c r="A35" s="257" t="s">
        <v>655</v>
      </c>
      <c r="B35" s="37"/>
      <c r="C35" s="28"/>
      <c r="D35" s="28">
        <v>0.04591836734693878</v>
      </c>
      <c r="E35" s="28">
        <v>0.09523809523809523</v>
      </c>
      <c r="F35" s="28"/>
      <c r="G35" s="28"/>
      <c r="I35" s="102"/>
      <c r="J35" s="102"/>
      <c r="K35" s="28"/>
      <c r="Z35"/>
      <c r="AA35" s="22">
        <v>0</v>
      </c>
      <c r="AB35" s="102"/>
      <c r="AC35" s="102"/>
      <c r="AD35" s="102"/>
      <c r="AE35" s="102"/>
      <c r="AF35" s="22"/>
    </row>
    <row r="36" spans="2:32" ht="12.75">
      <c r="B36" s="102"/>
      <c r="C36" s="102"/>
      <c r="D36" s="28"/>
      <c r="E36" s="28"/>
      <c r="F36" s="28"/>
      <c r="G36" s="28"/>
      <c r="K36" s="102"/>
      <c r="Z36"/>
      <c r="AA36" s="22"/>
      <c r="AB36" s="102"/>
      <c r="AC36" s="102"/>
      <c r="AD36" s="102"/>
      <c r="AE36" s="102"/>
      <c r="AF36" s="22"/>
    </row>
    <row r="37" spans="1:32" s="102" customFormat="1" ht="13.5">
      <c r="A37" s="23"/>
      <c r="B37" s="24"/>
      <c r="C37" s="40"/>
      <c r="H37" s="323"/>
      <c r="I37" s="23"/>
      <c r="J37" s="23"/>
      <c r="K37" s="23"/>
      <c r="Z37" s="24"/>
      <c r="AA37" s="24"/>
      <c r="AB37" s="24"/>
      <c r="AC37" s="24"/>
      <c r="AD37" s="37"/>
      <c r="AE37" s="37"/>
      <c r="AF37"/>
    </row>
    <row r="38" ht="13.5">
      <c r="B38" s="37"/>
    </row>
    <row r="39" ht="13.5">
      <c r="B39" s="37"/>
    </row>
    <row r="41" spans="17:21" ht="13.5">
      <c r="Q41" s="49"/>
      <c r="R41" s="49"/>
      <c r="S41" s="41"/>
      <c r="T41" s="41"/>
      <c r="U41" s="41"/>
    </row>
    <row r="42" spans="19:21" ht="13.5">
      <c r="S42" s="41"/>
      <c r="T42" s="41"/>
      <c r="U42" s="41"/>
    </row>
    <row r="43" spans="19:21" ht="13.5">
      <c r="S43" s="41"/>
      <c r="T43" s="41"/>
      <c r="U43" s="41"/>
    </row>
  </sheetData>
  <printOptions/>
  <pageMargins left="0.75" right="0.75" top="1" bottom="1" header="0" footer="0"/>
  <pageSetup fitToHeight="1" fitToWidth="1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6"/>
  <dimension ref="A1:AA34"/>
  <sheetViews>
    <sheetView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3.421875" style="51" customWidth="1"/>
    <col min="2" max="2" width="4.00390625" style="51" bestFit="1" customWidth="1"/>
    <col min="3" max="3" width="6.57421875" style="51" customWidth="1"/>
    <col min="4" max="4" width="7.140625" style="51" customWidth="1"/>
    <col min="5" max="5" width="2.00390625" style="51" customWidth="1"/>
    <col min="6" max="6" width="3.57421875" style="51" customWidth="1"/>
    <col min="7" max="7" width="4.00390625" style="51" bestFit="1" customWidth="1"/>
    <col min="8" max="8" width="4.57421875" style="51" bestFit="1" customWidth="1"/>
    <col min="9" max="9" width="15.140625" style="8" customWidth="1"/>
    <col min="10" max="10" width="3.28125" style="7" customWidth="1"/>
    <col min="11" max="11" width="3.28125" style="8" bestFit="1" customWidth="1"/>
    <col min="12" max="12" width="6.8515625" style="7" bestFit="1" customWidth="1"/>
    <col min="13" max="13" width="7.421875" style="7" bestFit="1" customWidth="1"/>
    <col min="14" max="14" width="3.00390625" style="9" customWidth="1"/>
    <col min="15" max="15" width="3.8515625" style="54" customWidth="1"/>
    <col min="16" max="16" width="3.28125" style="54" bestFit="1" customWidth="1"/>
    <col min="17" max="17" width="6.8515625" style="54" bestFit="1" customWidth="1"/>
    <col min="18" max="18" width="7.140625" style="54" bestFit="1" customWidth="1"/>
    <col min="19" max="19" width="2.57421875" style="9" customWidth="1"/>
    <col min="20" max="20" width="3.57421875" style="55" customWidth="1"/>
    <col min="21" max="21" width="4.00390625" style="8" bestFit="1" customWidth="1"/>
    <col min="22" max="22" width="5.8515625" style="55" customWidth="1"/>
    <col min="23" max="23" width="7.28125" style="7" bestFit="1" customWidth="1"/>
    <col min="24" max="24" width="3.140625" style="249" customWidth="1"/>
    <col min="25" max="25" width="3.140625" style="383" bestFit="1" customWidth="1"/>
    <col min="26" max="26" width="0.71875" style="7" customWidth="1"/>
    <col min="27" max="27" width="5.57421875" style="255" hidden="1" customWidth="1"/>
  </cols>
  <sheetData>
    <row r="1" spans="1:12" ht="18">
      <c r="A1" s="394" t="s">
        <v>129</v>
      </c>
      <c r="L1" s="52"/>
    </row>
    <row r="2" spans="1:12" ht="18.75">
      <c r="A2" s="53"/>
      <c r="D2" s="394" t="s">
        <v>130</v>
      </c>
      <c r="L2" s="52"/>
    </row>
    <row r="3" spans="10:27" ht="13.5">
      <c r="J3" s="319" t="s">
        <v>808</v>
      </c>
      <c r="O3" s="390" t="s">
        <v>810</v>
      </c>
      <c r="S3" s="56"/>
      <c r="Y3" s="531"/>
      <c r="AA3" s="474"/>
    </row>
    <row r="4" spans="1:25" ht="14.25" thickBot="1">
      <c r="A4" s="57" t="s">
        <v>811</v>
      </c>
      <c r="B4" s="57"/>
      <c r="C4" s="57"/>
      <c r="D4" s="57"/>
      <c r="E4" s="57"/>
      <c r="F4" s="58"/>
      <c r="G4" s="58"/>
      <c r="H4" s="520"/>
      <c r="I4" s="51"/>
      <c r="J4" s="58" t="s">
        <v>807</v>
      </c>
      <c r="K4" s="57"/>
      <c r="L4" s="59"/>
      <c r="M4" s="60"/>
      <c r="N4" s="61"/>
      <c r="O4" s="58" t="s">
        <v>809</v>
      </c>
      <c r="P4" s="58"/>
      <c r="Q4" s="58"/>
      <c r="R4" s="389"/>
      <c r="S4" s="51"/>
      <c r="T4" s="58" t="s">
        <v>529</v>
      </c>
      <c r="U4" s="60"/>
      <c r="V4" s="62"/>
      <c r="W4" s="63"/>
      <c r="X4" s="64"/>
      <c r="Y4" s="531"/>
    </row>
    <row r="5" spans="1:25" ht="13.5">
      <c r="A5" s="507"/>
      <c r="B5" s="86"/>
      <c r="C5" s="518" t="s">
        <v>278</v>
      </c>
      <c r="D5" s="240" t="s">
        <v>279</v>
      </c>
      <c r="E5" s="240"/>
      <c r="F5" s="475" t="s">
        <v>2</v>
      </c>
      <c r="G5" s="240"/>
      <c r="H5" s="519"/>
      <c r="I5" s="51"/>
      <c r="J5" s="52"/>
      <c r="K5" s="61"/>
      <c r="L5" s="65" t="s">
        <v>278</v>
      </c>
      <c r="M5" s="52" t="s">
        <v>279</v>
      </c>
      <c r="N5" s="61"/>
      <c r="O5" s="67"/>
      <c r="P5" s="67"/>
      <c r="Q5" s="66" t="s">
        <v>278</v>
      </c>
      <c r="R5" s="52" t="s">
        <v>279</v>
      </c>
      <c r="S5" s="51"/>
      <c r="T5" s="66"/>
      <c r="U5" s="61"/>
      <c r="V5" s="66" t="s">
        <v>278</v>
      </c>
      <c r="W5" s="52" t="s">
        <v>279</v>
      </c>
      <c r="X5" s="240"/>
      <c r="Y5" s="531"/>
    </row>
    <row r="6" spans="1:25" ht="13.5">
      <c r="A6" s="507">
        <v>1</v>
      </c>
      <c r="B6" s="64" t="s">
        <v>314</v>
      </c>
      <c r="C6" s="386">
        <f>L6+Q6+V6</f>
        <v>209</v>
      </c>
      <c r="D6" s="480">
        <f>C6/C$31</f>
        <v>0.20611439842209073</v>
      </c>
      <c r="E6" s="480"/>
      <c r="F6" s="454">
        <v>1</v>
      </c>
      <c r="G6" s="476" t="s">
        <v>302</v>
      </c>
      <c r="H6" s="508">
        <v>10.72221155812563</v>
      </c>
      <c r="I6" s="135"/>
      <c r="J6" s="75">
        <v>1</v>
      </c>
      <c r="K6" s="74" t="s">
        <v>314</v>
      </c>
      <c r="L6" s="75">
        <v>56</v>
      </c>
      <c r="M6" s="73">
        <v>0.2828282828282828</v>
      </c>
      <c r="N6" s="74"/>
      <c r="O6" s="67">
        <v>1</v>
      </c>
      <c r="P6" s="67" t="s">
        <v>314</v>
      </c>
      <c r="Q6" s="67">
        <v>90</v>
      </c>
      <c r="R6" s="69">
        <v>0.195</v>
      </c>
      <c r="S6" s="392"/>
      <c r="T6" s="136">
        <v>1</v>
      </c>
      <c r="U6" s="74" t="s">
        <v>314</v>
      </c>
      <c r="V6" s="136">
        <v>63</v>
      </c>
      <c r="W6" s="77">
        <v>0.17746478873239438</v>
      </c>
      <c r="X6" s="28"/>
      <c r="Y6" s="531"/>
    </row>
    <row r="7" spans="1:25" ht="13.5">
      <c r="A7" s="507">
        <f>A6+1</f>
        <v>2</v>
      </c>
      <c r="B7" s="64" t="s">
        <v>310</v>
      </c>
      <c r="C7" s="386">
        <f>L9+Q7+V7</f>
        <v>135</v>
      </c>
      <c r="D7" s="480">
        <f aca="true" t="shared" si="0" ref="D7:D31">C7/C$31</f>
        <v>0.13313609467455623</v>
      </c>
      <c r="E7" s="480"/>
      <c r="F7" s="454">
        <f>F6+1</f>
        <v>2</v>
      </c>
      <c r="G7" s="476" t="s">
        <v>312</v>
      </c>
      <c r="H7" s="508">
        <v>8.570638650815592</v>
      </c>
      <c r="I7" s="135"/>
      <c r="J7" s="71">
        <v>2</v>
      </c>
      <c r="K7" s="72" t="s">
        <v>298</v>
      </c>
      <c r="L7" s="71">
        <v>26</v>
      </c>
      <c r="M7" s="73">
        <v>0.13131313131313133</v>
      </c>
      <c r="N7" s="137"/>
      <c r="O7" s="7">
        <v>2</v>
      </c>
      <c r="P7" s="69" t="s">
        <v>310</v>
      </c>
      <c r="Q7" s="67">
        <v>62</v>
      </c>
      <c r="R7" s="69">
        <v>0.134</v>
      </c>
      <c r="S7" s="392"/>
      <c r="T7" s="76">
        <v>2</v>
      </c>
      <c r="U7" s="138" t="s">
        <v>310</v>
      </c>
      <c r="V7" s="139">
        <v>54</v>
      </c>
      <c r="W7" s="77">
        <v>0.15211267605633802</v>
      </c>
      <c r="X7" s="28"/>
      <c r="Y7" s="531"/>
    </row>
    <row r="8" spans="1:25" ht="13.5">
      <c r="A8" s="507">
        <f aca="true" t="shared" si="1" ref="A8:A28">A7+1</f>
        <v>3</v>
      </c>
      <c r="B8" s="64" t="s">
        <v>315</v>
      </c>
      <c r="C8" s="386">
        <f>L8+Q8+V8</f>
        <v>113</v>
      </c>
      <c r="D8" s="480">
        <f t="shared" si="0"/>
        <v>0.11143984220907298</v>
      </c>
      <c r="E8" s="480"/>
      <c r="F8" s="454">
        <f aca="true" t="shared" si="2" ref="F8:F30">F7+1</f>
        <v>3</v>
      </c>
      <c r="G8" s="476" t="s">
        <v>298</v>
      </c>
      <c r="H8" s="508">
        <v>4.864525991466405</v>
      </c>
      <c r="I8" s="135"/>
      <c r="J8" s="71">
        <v>3</v>
      </c>
      <c r="K8" s="72" t="s">
        <v>315</v>
      </c>
      <c r="L8" s="71">
        <v>20</v>
      </c>
      <c r="M8" s="73">
        <v>0.10101010101010101</v>
      </c>
      <c r="N8" s="140"/>
      <c r="O8" s="7">
        <v>3</v>
      </c>
      <c r="P8" s="67" t="s">
        <v>315</v>
      </c>
      <c r="Q8" s="67">
        <v>49</v>
      </c>
      <c r="R8" s="69">
        <v>0.106</v>
      </c>
      <c r="S8" s="392"/>
      <c r="T8" s="76">
        <v>3</v>
      </c>
      <c r="U8" s="72" t="s">
        <v>315</v>
      </c>
      <c r="V8" s="76">
        <v>44</v>
      </c>
      <c r="W8" s="77">
        <v>0.12394366197183099</v>
      </c>
      <c r="X8" s="28"/>
      <c r="Y8" s="531"/>
    </row>
    <row r="9" spans="1:25" ht="13.5">
      <c r="A9" s="507">
        <f t="shared" si="1"/>
        <v>4</v>
      </c>
      <c r="B9" s="239" t="s">
        <v>298</v>
      </c>
      <c r="C9" s="509">
        <f>L7+Q12+V11</f>
        <v>80</v>
      </c>
      <c r="D9" s="510">
        <f t="shared" si="0"/>
        <v>0.07889546351084813</v>
      </c>
      <c r="E9" s="510"/>
      <c r="F9" s="454">
        <f t="shared" si="2"/>
        <v>4</v>
      </c>
      <c r="G9" s="476" t="s">
        <v>309</v>
      </c>
      <c r="H9" s="508">
        <v>4.663774403470716</v>
      </c>
      <c r="I9" s="135"/>
      <c r="J9" s="71">
        <v>4</v>
      </c>
      <c r="K9" s="72" t="s">
        <v>310</v>
      </c>
      <c r="L9" s="71">
        <v>19</v>
      </c>
      <c r="M9" s="73">
        <v>0.09595959595959595</v>
      </c>
      <c r="N9" s="140"/>
      <c r="O9" s="71">
        <v>4</v>
      </c>
      <c r="P9" s="75" t="s">
        <v>312</v>
      </c>
      <c r="Q9" s="75">
        <v>39</v>
      </c>
      <c r="R9" s="73">
        <v>0.085</v>
      </c>
      <c r="S9" s="392"/>
      <c r="T9" s="76">
        <v>4</v>
      </c>
      <c r="U9" s="74" t="s">
        <v>302</v>
      </c>
      <c r="V9" s="75">
        <v>40</v>
      </c>
      <c r="W9" s="77">
        <v>0.11267605633802817</v>
      </c>
      <c r="X9" s="28"/>
      <c r="Y9" s="531"/>
    </row>
    <row r="10" spans="1:25" ht="13.5">
      <c r="A10" s="507">
        <f t="shared" si="1"/>
        <v>5</v>
      </c>
      <c r="B10" s="239" t="s">
        <v>302</v>
      </c>
      <c r="C10" s="239">
        <f>L13+Q11+V9</f>
        <v>82</v>
      </c>
      <c r="D10" s="510">
        <f t="shared" si="0"/>
        <v>0.08086785009861933</v>
      </c>
      <c r="E10" s="510"/>
      <c r="F10" s="454">
        <f t="shared" si="2"/>
        <v>5</v>
      </c>
      <c r="G10" s="476" t="s">
        <v>306</v>
      </c>
      <c r="H10" s="508">
        <v>3.9525691699604746</v>
      </c>
      <c r="I10" s="135"/>
      <c r="J10" s="71">
        <v>5</v>
      </c>
      <c r="K10" s="72" t="s">
        <v>320</v>
      </c>
      <c r="L10" s="71">
        <v>17</v>
      </c>
      <c r="M10" s="73">
        <v>0.08585858585858586</v>
      </c>
      <c r="N10" s="140"/>
      <c r="O10" s="71">
        <v>5</v>
      </c>
      <c r="P10" s="75" t="s">
        <v>320</v>
      </c>
      <c r="Q10" s="75">
        <v>38</v>
      </c>
      <c r="R10" s="73">
        <v>0.08199999999999999</v>
      </c>
      <c r="S10" s="392"/>
      <c r="T10" s="136">
        <v>5</v>
      </c>
      <c r="U10" s="72" t="s">
        <v>319</v>
      </c>
      <c r="V10" s="76">
        <v>27</v>
      </c>
      <c r="W10" s="77">
        <v>0.07605633802816901</v>
      </c>
      <c r="X10" s="28"/>
      <c r="Y10" s="531"/>
    </row>
    <row r="11" spans="1:25" ht="13.5">
      <c r="A11" s="507">
        <f t="shared" si="1"/>
        <v>6</v>
      </c>
      <c r="B11" s="239" t="s">
        <v>320</v>
      </c>
      <c r="C11" s="509">
        <f>L10+Q10+V12</f>
        <v>75</v>
      </c>
      <c r="D11" s="510">
        <f t="shared" si="0"/>
        <v>0.07396449704142012</v>
      </c>
      <c r="E11" s="510"/>
      <c r="F11" s="454">
        <f t="shared" si="2"/>
        <v>6</v>
      </c>
      <c r="G11" s="476" t="s">
        <v>314</v>
      </c>
      <c r="H11" s="508">
        <v>3.4032608449629054</v>
      </c>
      <c r="I11" s="135"/>
      <c r="J11" s="71">
        <v>6</v>
      </c>
      <c r="K11" s="72" t="s">
        <v>319</v>
      </c>
      <c r="L11" s="71">
        <v>15</v>
      </c>
      <c r="M11" s="73">
        <v>0.07575757575757576</v>
      </c>
      <c r="N11" s="140"/>
      <c r="O11" s="71">
        <v>6</v>
      </c>
      <c r="P11" s="75" t="s">
        <v>302</v>
      </c>
      <c r="Q11" s="75">
        <v>37</v>
      </c>
      <c r="R11" s="73">
        <v>0.08</v>
      </c>
      <c r="S11" s="392"/>
      <c r="T11" s="76">
        <v>6</v>
      </c>
      <c r="U11" s="72" t="s">
        <v>298</v>
      </c>
      <c r="V11" s="76">
        <v>22</v>
      </c>
      <c r="W11" s="77">
        <v>0.061971830985915494</v>
      </c>
      <c r="X11" s="28"/>
      <c r="Y11" s="531"/>
    </row>
    <row r="12" spans="1:25" ht="13.5">
      <c r="A12" s="507">
        <f t="shared" si="1"/>
        <v>7</v>
      </c>
      <c r="B12" s="239" t="s">
        <v>319</v>
      </c>
      <c r="C12" s="509">
        <f>L11+Q13+V10</f>
        <v>63</v>
      </c>
      <c r="D12" s="510">
        <f t="shared" si="0"/>
        <v>0.0621301775147929</v>
      </c>
      <c r="E12" s="510"/>
      <c r="F12" s="455">
        <f t="shared" si="2"/>
        <v>7</v>
      </c>
      <c r="G12" s="477" t="s">
        <v>291</v>
      </c>
      <c r="H12" s="511">
        <v>3.2792727010385456</v>
      </c>
      <c r="I12" s="135"/>
      <c r="J12" s="82">
        <v>7</v>
      </c>
      <c r="K12" s="83" t="s">
        <v>292</v>
      </c>
      <c r="L12" s="82">
        <v>9</v>
      </c>
      <c r="M12" s="141">
        <v>0.045454545454545456</v>
      </c>
      <c r="N12" s="140"/>
      <c r="O12" s="71">
        <v>7</v>
      </c>
      <c r="P12" s="75" t="s">
        <v>298</v>
      </c>
      <c r="Q12" s="75">
        <v>32</v>
      </c>
      <c r="R12" s="73">
        <v>0.069</v>
      </c>
      <c r="S12" s="392"/>
      <c r="T12" s="76">
        <v>7</v>
      </c>
      <c r="U12" s="72" t="s">
        <v>320</v>
      </c>
      <c r="V12" s="76">
        <v>20</v>
      </c>
      <c r="W12" s="77">
        <v>0.056338028169014086</v>
      </c>
      <c r="X12" s="28"/>
      <c r="Y12" s="531"/>
    </row>
    <row r="13" spans="1:25" ht="13.5">
      <c r="A13" s="507">
        <f t="shared" si="1"/>
        <v>8</v>
      </c>
      <c r="B13" s="239" t="s">
        <v>312</v>
      </c>
      <c r="C13" s="509">
        <f>L14+Q9+V13</f>
        <v>62</v>
      </c>
      <c r="D13" s="510">
        <f t="shared" si="0"/>
        <v>0.0611439842209073</v>
      </c>
      <c r="E13" s="510"/>
      <c r="F13" s="454">
        <f t="shared" si="2"/>
        <v>8</v>
      </c>
      <c r="G13" s="476" t="s">
        <v>292</v>
      </c>
      <c r="H13" s="508">
        <v>3.0809448230790775</v>
      </c>
      <c r="I13" s="135"/>
      <c r="J13" s="82">
        <v>8</v>
      </c>
      <c r="K13" s="83" t="s">
        <v>302</v>
      </c>
      <c r="L13" s="82">
        <v>5</v>
      </c>
      <c r="M13" s="141">
        <v>0.025252525252525252</v>
      </c>
      <c r="N13" s="574"/>
      <c r="O13" s="82">
        <v>8</v>
      </c>
      <c r="P13" s="239" t="s">
        <v>319</v>
      </c>
      <c r="Q13" s="239">
        <v>21</v>
      </c>
      <c r="R13" s="141">
        <v>0.046</v>
      </c>
      <c r="S13" s="575"/>
      <c r="T13" s="576">
        <v>8</v>
      </c>
      <c r="U13" s="83" t="s">
        <v>312</v>
      </c>
      <c r="V13" s="576">
        <v>18</v>
      </c>
      <c r="W13" s="28">
        <v>0.05070422535211268</v>
      </c>
      <c r="X13" s="28"/>
      <c r="Y13" s="531"/>
    </row>
    <row r="14" spans="1:25" ht="13.5">
      <c r="A14" s="507">
        <f t="shared" si="1"/>
        <v>9</v>
      </c>
      <c r="B14" s="239" t="s">
        <v>309</v>
      </c>
      <c r="C14" s="509">
        <f>L15+Q14+V14</f>
        <v>43</v>
      </c>
      <c r="D14" s="510">
        <f t="shared" si="0"/>
        <v>0.04240631163708087</v>
      </c>
      <c r="E14" s="510"/>
      <c r="F14" s="454">
        <f t="shared" si="2"/>
        <v>9</v>
      </c>
      <c r="G14" s="476" t="s">
        <v>303</v>
      </c>
      <c r="H14" s="508">
        <v>2.8788890942763</v>
      </c>
      <c r="I14" s="135"/>
      <c r="J14" s="82"/>
      <c r="K14" s="83" t="s">
        <v>312</v>
      </c>
      <c r="L14" s="82">
        <v>5</v>
      </c>
      <c r="M14" s="141">
        <v>0.025252525252525252</v>
      </c>
      <c r="N14" s="574"/>
      <c r="O14" s="82">
        <v>9</v>
      </c>
      <c r="P14" s="239" t="s">
        <v>309</v>
      </c>
      <c r="Q14" s="239">
        <v>23</v>
      </c>
      <c r="R14" s="141">
        <v>0.05</v>
      </c>
      <c r="S14" s="575"/>
      <c r="T14" s="509">
        <v>9</v>
      </c>
      <c r="U14" s="83" t="s">
        <v>309</v>
      </c>
      <c r="V14" s="576">
        <v>16</v>
      </c>
      <c r="W14" s="28">
        <v>0.04507042253521127</v>
      </c>
      <c r="X14" s="28"/>
      <c r="Y14" s="531"/>
    </row>
    <row r="15" spans="1:25" ht="13.5">
      <c r="A15" s="507">
        <f t="shared" si="1"/>
        <v>10</v>
      </c>
      <c r="B15" s="239" t="s">
        <v>292</v>
      </c>
      <c r="C15" s="509">
        <f>L12+Q15+V17</f>
        <v>33</v>
      </c>
      <c r="D15" s="510">
        <f t="shared" si="0"/>
        <v>0.03254437869822485</v>
      </c>
      <c r="E15" s="510"/>
      <c r="F15" s="454">
        <f t="shared" si="2"/>
        <v>10</v>
      </c>
      <c r="G15" s="476" t="s">
        <v>311</v>
      </c>
      <c r="H15" s="508">
        <v>2.7649769585253456</v>
      </c>
      <c r="I15" s="135"/>
      <c r="J15" s="82">
        <v>10</v>
      </c>
      <c r="K15" s="83" t="s">
        <v>309</v>
      </c>
      <c r="L15" s="82">
        <v>4</v>
      </c>
      <c r="M15" s="141">
        <v>0.020202020202020204</v>
      </c>
      <c r="N15" s="574"/>
      <c r="O15" s="82">
        <v>10</v>
      </c>
      <c r="P15" s="239" t="s">
        <v>292</v>
      </c>
      <c r="Q15" s="239">
        <v>16</v>
      </c>
      <c r="R15" s="141">
        <v>0.035</v>
      </c>
      <c r="S15" s="575"/>
      <c r="T15" s="576">
        <v>10</v>
      </c>
      <c r="U15" s="83" t="s">
        <v>303</v>
      </c>
      <c r="V15" s="576">
        <v>10</v>
      </c>
      <c r="W15" s="28">
        <v>0.028169014084507043</v>
      </c>
      <c r="X15" s="28"/>
      <c r="Y15" s="531"/>
    </row>
    <row r="16" spans="1:25" ht="13.5">
      <c r="A16" s="507">
        <f t="shared" si="1"/>
        <v>11</v>
      </c>
      <c r="B16" s="239" t="s">
        <v>303</v>
      </c>
      <c r="C16" s="509">
        <f>+L16+Q16+V15</f>
        <v>24</v>
      </c>
      <c r="D16" s="510">
        <f t="shared" si="0"/>
        <v>0.023668639053254437</v>
      </c>
      <c r="E16" s="510"/>
      <c r="F16" s="454">
        <f t="shared" si="2"/>
        <v>11</v>
      </c>
      <c r="G16" s="476" t="s">
        <v>310</v>
      </c>
      <c r="H16" s="508">
        <v>2.1677344766125537</v>
      </c>
      <c r="I16" s="135"/>
      <c r="J16" s="82">
        <v>11</v>
      </c>
      <c r="K16" s="83" t="s">
        <v>303</v>
      </c>
      <c r="L16" s="82">
        <v>3</v>
      </c>
      <c r="M16" s="141">
        <v>0.015151515151515152</v>
      </c>
      <c r="N16" s="574"/>
      <c r="O16" s="82">
        <v>11</v>
      </c>
      <c r="P16" s="239" t="s">
        <v>303</v>
      </c>
      <c r="Q16" s="239">
        <v>11</v>
      </c>
      <c r="R16" s="141">
        <v>0.024</v>
      </c>
      <c r="S16" s="575"/>
      <c r="T16" s="576">
        <v>11</v>
      </c>
      <c r="U16" s="83" t="s">
        <v>306</v>
      </c>
      <c r="V16" s="576">
        <v>9</v>
      </c>
      <c r="W16" s="28">
        <v>0.02535211267605634</v>
      </c>
      <c r="X16" s="28"/>
      <c r="Y16" s="531"/>
    </row>
    <row r="17" spans="1:25" ht="13.5">
      <c r="A17" s="507">
        <f t="shared" si="1"/>
        <v>12</v>
      </c>
      <c r="B17" s="239" t="s">
        <v>306</v>
      </c>
      <c r="C17" s="509">
        <f>L18+Q18+V16</f>
        <v>21</v>
      </c>
      <c r="D17" s="510">
        <f t="shared" si="0"/>
        <v>0.020710059171597635</v>
      </c>
      <c r="E17" s="510"/>
      <c r="F17" s="454">
        <f t="shared" si="2"/>
        <v>12</v>
      </c>
      <c r="G17" s="476" t="s">
        <v>319</v>
      </c>
      <c r="H17" s="508">
        <v>1.3817792447545576</v>
      </c>
      <c r="I17" s="135"/>
      <c r="J17" s="159"/>
      <c r="K17" s="157" t="s">
        <v>291</v>
      </c>
      <c r="L17" s="159">
        <v>3</v>
      </c>
      <c r="M17" s="534">
        <v>0.015151515151515152</v>
      </c>
      <c r="N17" s="574"/>
      <c r="O17" s="159">
        <v>12</v>
      </c>
      <c r="P17" s="513" t="s">
        <v>291</v>
      </c>
      <c r="Q17" s="513">
        <v>10</v>
      </c>
      <c r="R17" s="534">
        <v>0.022000000000000002</v>
      </c>
      <c r="S17" s="575"/>
      <c r="T17" s="509">
        <v>12</v>
      </c>
      <c r="U17" s="83" t="s">
        <v>292</v>
      </c>
      <c r="V17" s="576">
        <v>8</v>
      </c>
      <c r="W17" s="28">
        <v>0.022535211267605635</v>
      </c>
      <c r="X17" s="28"/>
      <c r="Y17" s="531"/>
    </row>
    <row r="18" spans="1:25" ht="13.5">
      <c r="A18" s="512">
        <f t="shared" si="1"/>
        <v>13</v>
      </c>
      <c r="B18" s="513" t="s">
        <v>291</v>
      </c>
      <c r="C18" s="514">
        <f>L17+Q17+V18</f>
        <v>18</v>
      </c>
      <c r="D18" s="515">
        <f t="shared" si="0"/>
        <v>0.01775147928994083</v>
      </c>
      <c r="E18" s="510"/>
      <c r="F18" s="454"/>
      <c r="G18" s="476" t="s">
        <v>315</v>
      </c>
      <c r="H18" s="508">
        <v>1.3757794155640344</v>
      </c>
      <c r="I18" s="135"/>
      <c r="J18" s="82"/>
      <c r="K18" s="83" t="s">
        <v>306</v>
      </c>
      <c r="L18" s="82">
        <v>3</v>
      </c>
      <c r="M18" s="141">
        <v>0.015151515151515152</v>
      </c>
      <c r="N18" s="574"/>
      <c r="O18" s="82"/>
      <c r="P18" s="239" t="s">
        <v>306</v>
      </c>
      <c r="Q18" s="239">
        <v>9</v>
      </c>
      <c r="R18" s="141">
        <v>0.02</v>
      </c>
      <c r="S18" s="575"/>
      <c r="T18" s="577">
        <v>13</v>
      </c>
      <c r="U18" s="157" t="s">
        <v>291</v>
      </c>
      <c r="V18" s="577">
        <v>5</v>
      </c>
      <c r="W18" s="32">
        <v>0.014084507042253521</v>
      </c>
      <c r="X18" s="481"/>
      <c r="Y18" s="531"/>
    </row>
    <row r="19" spans="1:25" ht="13.5">
      <c r="A19" s="507">
        <f t="shared" si="1"/>
        <v>14</v>
      </c>
      <c r="B19" s="64" t="s">
        <v>316</v>
      </c>
      <c r="C19" s="386">
        <f>L21+Q20+V21</f>
        <v>11</v>
      </c>
      <c r="D19" s="480">
        <f t="shared" si="0"/>
        <v>0.010848126232741617</v>
      </c>
      <c r="E19" s="480"/>
      <c r="F19" s="454">
        <v>14</v>
      </c>
      <c r="G19" s="476" t="s">
        <v>297</v>
      </c>
      <c r="H19" s="508">
        <v>1.3568214196874786</v>
      </c>
      <c r="I19" s="68"/>
      <c r="J19" s="82">
        <v>14</v>
      </c>
      <c r="K19" s="83" t="s">
        <v>308</v>
      </c>
      <c r="L19" s="82">
        <v>2</v>
      </c>
      <c r="M19" s="141">
        <v>0.010101010101010102</v>
      </c>
      <c r="N19" s="578"/>
      <c r="O19" s="82">
        <v>14</v>
      </c>
      <c r="P19" s="239" t="s">
        <v>321</v>
      </c>
      <c r="Q19" s="239">
        <v>7</v>
      </c>
      <c r="R19" s="141">
        <v>0.015</v>
      </c>
      <c r="S19" s="575"/>
      <c r="T19" s="579"/>
      <c r="U19" s="148" t="s">
        <v>317</v>
      </c>
      <c r="V19" s="579">
        <v>5</v>
      </c>
      <c r="W19" s="373">
        <v>0.014084507042253521</v>
      </c>
      <c r="X19" s="373"/>
      <c r="Y19" s="531"/>
    </row>
    <row r="20" spans="1:25" ht="13.5">
      <c r="A20" s="507">
        <f t="shared" si="1"/>
        <v>15</v>
      </c>
      <c r="B20" s="64" t="s">
        <v>321</v>
      </c>
      <c r="C20" s="386">
        <f>Q19+V22</f>
        <v>10</v>
      </c>
      <c r="D20" s="480">
        <f t="shared" si="0"/>
        <v>0.009861932938856016</v>
      </c>
      <c r="E20" s="480"/>
      <c r="F20" s="454">
        <v>15</v>
      </c>
      <c r="G20" s="476" t="s">
        <v>320</v>
      </c>
      <c r="H20" s="508">
        <v>1.2639881353647027</v>
      </c>
      <c r="I20" s="68"/>
      <c r="J20" s="82"/>
      <c r="K20" s="83" t="s">
        <v>311</v>
      </c>
      <c r="L20" s="82">
        <v>2</v>
      </c>
      <c r="M20" s="141">
        <v>0.010101010101010102</v>
      </c>
      <c r="N20" s="578"/>
      <c r="O20" s="249">
        <v>15</v>
      </c>
      <c r="P20" s="64" t="s">
        <v>316</v>
      </c>
      <c r="Q20" s="64">
        <v>5</v>
      </c>
      <c r="R20" s="532">
        <v>0.011000000000000001</v>
      </c>
      <c r="S20" s="575"/>
      <c r="T20" s="386">
        <v>15</v>
      </c>
      <c r="U20" s="148" t="s">
        <v>305</v>
      </c>
      <c r="V20" s="579">
        <v>4</v>
      </c>
      <c r="W20" s="373">
        <v>0.011267605633802818</v>
      </c>
      <c r="X20" s="373"/>
      <c r="Y20" s="531"/>
    </row>
    <row r="21" spans="1:25" ht="13.5">
      <c r="A21" s="507">
        <f t="shared" si="1"/>
        <v>16</v>
      </c>
      <c r="B21" s="64" t="s">
        <v>317</v>
      </c>
      <c r="C21" s="386">
        <f>L26+Q24+V19</f>
        <v>8</v>
      </c>
      <c r="D21" s="480">
        <f t="shared" si="0"/>
        <v>0.007889546351084813</v>
      </c>
      <c r="E21" s="480"/>
      <c r="F21" s="454"/>
      <c r="G21" s="476" t="s">
        <v>305</v>
      </c>
      <c r="H21" s="508">
        <v>1.2583892617449666</v>
      </c>
      <c r="I21" s="68"/>
      <c r="J21" s="82"/>
      <c r="K21" s="83" t="s">
        <v>316</v>
      </c>
      <c r="L21" s="82">
        <v>2</v>
      </c>
      <c r="M21" s="141">
        <v>0.010101010101010102</v>
      </c>
      <c r="N21" s="578"/>
      <c r="O21" s="249">
        <v>16</v>
      </c>
      <c r="P21" s="64" t="s">
        <v>307</v>
      </c>
      <c r="Q21" s="64">
        <v>3</v>
      </c>
      <c r="R21" s="532">
        <v>0.006999999999999999</v>
      </c>
      <c r="S21" s="575"/>
      <c r="T21" s="579">
        <v>16</v>
      </c>
      <c r="U21" s="148" t="s">
        <v>316</v>
      </c>
      <c r="V21" s="579">
        <v>4</v>
      </c>
      <c r="W21" s="373">
        <v>0.011267605633802818</v>
      </c>
      <c r="X21" s="373"/>
      <c r="Y21" s="531"/>
    </row>
    <row r="22" spans="1:25" ht="13.5">
      <c r="A22" s="507">
        <f t="shared" si="1"/>
        <v>17</v>
      </c>
      <c r="B22" s="386" t="s">
        <v>297</v>
      </c>
      <c r="C22" s="386">
        <f>L22+Q23+V23</f>
        <v>6</v>
      </c>
      <c r="D22" s="480">
        <f t="shared" si="0"/>
        <v>0.005917159763313609</v>
      </c>
      <c r="E22" s="480"/>
      <c r="F22" s="454">
        <v>17</v>
      </c>
      <c r="G22" s="476" t="s">
        <v>316</v>
      </c>
      <c r="H22" s="508">
        <v>1.0958358238692967</v>
      </c>
      <c r="I22" s="68"/>
      <c r="J22" s="82"/>
      <c r="K22" s="83" t="s">
        <v>297</v>
      </c>
      <c r="L22" s="82">
        <v>2</v>
      </c>
      <c r="M22" s="141">
        <v>0.010101010101010102</v>
      </c>
      <c r="N22" s="578"/>
      <c r="O22" s="249"/>
      <c r="P22" s="64" t="s">
        <v>300</v>
      </c>
      <c r="Q22" s="64">
        <v>3</v>
      </c>
      <c r="R22" s="532">
        <v>0.006999999999999999</v>
      </c>
      <c r="S22" s="575"/>
      <c r="T22" s="386">
        <v>17</v>
      </c>
      <c r="U22" s="148" t="s">
        <v>321</v>
      </c>
      <c r="V22" s="579">
        <v>3</v>
      </c>
      <c r="W22" s="28">
        <v>0.008450704225352112</v>
      </c>
      <c r="X22" s="28"/>
      <c r="Y22" s="531"/>
    </row>
    <row r="23" spans="1:25" ht="13.5">
      <c r="A23" s="507"/>
      <c r="B23" s="64" t="s">
        <v>305</v>
      </c>
      <c r="C23" s="386">
        <f>L23+V20</f>
        <v>6</v>
      </c>
      <c r="D23" s="480">
        <f t="shared" si="0"/>
        <v>0.005917159763313609</v>
      </c>
      <c r="E23" s="480"/>
      <c r="F23" s="454">
        <f t="shared" si="2"/>
        <v>18</v>
      </c>
      <c r="G23" s="476" t="s">
        <v>321</v>
      </c>
      <c r="H23" s="508">
        <v>0.9313588525658937</v>
      </c>
      <c r="I23" s="68"/>
      <c r="J23" s="82"/>
      <c r="K23" s="83" t="s">
        <v>305</v>
      </c>
      <c r="L23" s="82">
        <v>2</v>
      </c>
      <c r="M23" s="141">
        <v>0.010101010101010102</v>
      </c>
      <c r="N23" s="578"/>
      <c r="O23" s="249">
        <v>18</v>
      </c>
      <c r="P23" s="64" t="s">
        <v>297</v>
      </c>
      <c r="Q23" s="64">
        <v>2</v>
      </c>
      <c r="R23" s="532">
        <v>0.004</v>
      </c>
      <c r="S23" s="575"/>
      <c r="T23" s="579">
        <v>18</v>
      </c>
      <c r="U23" s="148" t="s">
        <v>297</v>
      </c>
      <c r="V23" s="579">
        <v>2</v>
      </c>
      <c r="W23" s="373">
        <v>0.005633802816901409</v>
      </c>
      <c r="X23" s="373"/>
      <c r="Y23" s="531"/>
    </row>
    <row r="24" spans="1:25" ht="13.5">
      <c r="A24" s="507">
        <v>19</v>
      </c>
      <c r="B24" s="64" t="s">
        <v>300</v>
      </c>
      <c r="C24" s="386">
        <f>L25+Q22</f>
        <v>4</v>
      </c>
      <c r="D24" s="480">
        <f t="shared" si="0"/>
        <v>0.0039447731755424065</v>
      </c>
      <c r="E24" s="480"/>
      <c r="F24" s="454">
        <f t="shared" si="2"/>
        <v>19</v>
      </c>
      <c r="G24" s="476" t="s">
        <v>295</v>
      </c>
      <c r="H24" s="508">
        <v>0.7698229407236336</v>
      </c>
      <c r="I24" s="68"/>
      <c r="J24" s="82">
        <v>19</v>
      </c>
      <c r="K24" s="83" t="s">
        <v>295</v>
      </c>
      <c r="L24" s="82">
        <v>1</v>
      </c>
      <c r="M24" s="141">
        <v>0.005050505050505051</v>
      </c>
      <c r="N24" s="578"/>
      <c r="O24" s="249"/>
      <c r="P24" s="64" t="s">
        <v>317</v>
      </c>
      <c r="Q24" s="64">
        <v>2</v>
      </c>
      <c r="R24" s="532">
        <v>0.004</v>
      </c>
      <c r="S24" s="575"/>
      <c r="T24" s="386">
        <v>19</v>
      </c>
      <c r="U24" s="148" t="s">
        <v>293</v>
      </c>
      <c r="V24" s="579">
        <v>1</v>
      </c>
      <c r="W24" s="532">
        <v>0.0028169014084507044</v>
      </c>
      <c r="X24" s="532"/>
      <c r="Y24" s="531"/>
    </row>
    <row r="25" spans="1:25" ht="14.25" thickBot="1">
      <c r="A25" s="507">
        <f t="shared" si="1"/>
        <v>20</v>
      </c>
      <c r="B25" s="64" t="s">
        <v>311</v>
      </c>
      <c r="C25" s="386">
        <f>L20+Q25</f>
        <v>3</v>
      </c>
      <c r="D25" s="480">
        <f t="shared" si="0"/>
        <v>0.0029585798816568047</v>
      </c>
      <c r="E25" s="480"/>
      <c r="F25" s="454">
        <f t="shared" si="2"/>
        <v>20</v>
      </c>
      <c r="G25" s="476" t="s">
        <v>317</v>
      </c>
      <c r="H25" s="508">
        <v>0.7531042013800634</v>
      </c>
      <c r="I25" s="68"/>
      <c r="J25" s="82"/>
      <c r="K25" s="83" t="s">
        <v>300</v>
      </c>
      <c r="L25" s="82">
        <v>1</v>
      </c>
      <c r="M25" s="141">
        <v>0.005050505050505051</v>
      </c>
      <c r="N25" s="578"/>
      <c r="O25" s="249">
        <v>20</v>
      </c>
      <c r="P25" s="64" t="s">
        <v>311</v>
      </c>
      <c r="Q25" s="64">
        <v>1</v>
      </c>
      <c r="R25" s="532">
        <v>0.002</v>
      </c>
      <c r="S25" s="575"/>
      <c r="T25" s="91"/>
      <c r="U25" s="468"/>
      <c r="V25" s="91">
        <f>SUM(V6:V24)</f>
        <v>355</v>
      </c>
      <c r="W25" s="582">
        <f>SUM(W6:W24)</f>
        <v>1</v>
      </c>
      <c r="X25" s="533"/>
      <c r="Y25" s="531"/>
    </row>
    <row r="26" spans="1:25" ht="14.25" thickTop="1">
      <c r="A26" s="507"/>
      <c r="B26" s="64" t="s">
        <v>307</v>
      </c>
      <c r="C26" s="386">
        <f>Q21</f>
        <v>3</v>
      </c>
      <c r="D26" s="480">
        <f t="shared" si="0"/>
        <v>0.0029585798816568047</v>
      </c>
      <c r="E26" s="480"/>
      <c r="F26" s="454">
        <f t="shared" si="2"/>
        <v>21</v>
      </c>
      <c r="G26" s="476" t="s">
        <v>307</v>
      </c>
      <c r="H26" s="508">
        <v>0.28763183125599234</v>
      </c>
      <c r="I26" s="68"/>
      <c r="J26" s="82"/>
      <c r="K26" s="83" t="s">
        <v>317</v>
      </c>
      <c r="L26" s="82">
        <v>1</v>
      </c>
      <c r="M26" s="141">
        <v>0.005050505050505051</v>
      </c>
      <c r="N26" s="578"/>
      <c r="O26" s="249"/>
      <c r="P26" s="64" t="s">
        <v>276</v>
      </c>
      <c r="Q26" s="64">
        <v>1</v>
      </c>
      <c r="R26" s="532">
        <v>0.002</v>
      </c>
      <c r="S26" s="575"/>
      <c r="T26" s="579"/>
      <c r="U26" s="148"/>
      <c r="V26" s="579"/>
      <c r="W26" s="533"/>
      <c r="X26" s="533"/>
      <c r="Y26" s="531"/>
    </row>
    <row r="27" spans="1:25" ht="14.25" thickBot="1">
      <c r="A27" s="507">
        <v>22</v>
      </c>
      <c r="B27" s="64" t="s">
        <v>308</v>
      </c>
      <c r="C27" s="386">
        <f>L19</f>
        <v>2</v>
      </c>
      <c r="D27" s="480">
        <f t="shared" si="0"/>
        <v>0.0019723865877712033</v>
      </c>
      <c r="E27" s="480"/>
      <c r="F27" s="454">
        <f t="shared" si="2"/>
        <v>22</v>
      </c>
      <c r="G27" s="476" t="s">
        <v>308</v>
      </c>
      <c r="H27" s="508">
        <v>0.2775850104094379</v>
      </c>
      <c r="I27" s="68"/>
      <c r="J27" s="88"/>
      <c r="K27" s="89"/>
      <c r="L27" s="90">
        <f>SUM(L6:L26)</f>
        <v>198</v>
      </c>
      <c r="M27" s="580">
        <f>SUM(M6:M26)</f>
        <v>0.9999999999999999</v>
      </c>
      <c r="N27" s="578"/>
      <c r="O27" s="88"/>
      <c r="P27" s="89"/>
      <c r="Q27" s="90">
        <f>SUM(Q6:Q26)</f>
        <v>461</v>
      </c>
      <c r="R27" s="580">
        <f>SUM(R6:R26)</f>
        <v>1</v>
      </c>
      <c r="S27" s="578"/>
      <c r="T27" s="579"/>
      <c r="U27" s="148"/>
      <c r="V27" s="579"/>
      <c r="W27" s="533"/>
      <c r="X27" s="533"/>
      <c r="Y27" s="531"/>
    </row>
    <row r="28" spans="1:25" ht="14.25" thickTop="1">
      <c r="A28" s="507">
        <f t="shared" si="1"/>
        <v>23</v>
      </c>
      <c r="B28" s="64" t="s">
        <v>295</v>
      </c>
      <c r="C28" s="386">
        <f>L24</f>
        <v>1</v>
      </c>
      <c r="D28" s="480">
        <f t="shared" si="0"/>
        <v>0.0009861932938856016</v>
      </c>
      <c r="E28" s="480"/>
      <c r="F28" s="454">
        <f t="shared" si="2"/>
        <v>23</v>
      </c>
      <c r="G28" s="476" t="s">
        <v>293</v>
      </c>
      <c r="H28" s="508">
        <v>0.13823610727121924</v>
      </c>
      <c r="I28" s="68"/>
      <c r="M28" s="85"/>
      <c r="O28" s="7"/>
      <c r="P28" s="67"/>
      <c r="Q28" s="67"/>
      <c r="R28" s="67"/>
      <c r="W28" s="533"/>
      <c r="X28" s="533"/>
      <c r="Y28" s="531"/>
    </row>
    <row r="29" spans="1:25" ht="13.5">
      <c r="A29" s="507"/>
      <c r="B29" s="64" t="s">
        <v>293</v>
      </c>
      <c r="C29" s="386">
        <f>V24</f>
        <v>1</v>
      </c>
      <c r="D29" s="480">
        <f t="shared" si="0"/>
        <v>0.0009861932938856016</v>
      </c>
      <c r="E29" s="480"/>
      <c r="F29" s="454">
        <f t="shared" si="2"/>
        <v>24</v>
      </c>
      <c r="G29" s="476" t="s">
        <v>300</v>
      </c>
      <c r="H29" s="508">
        <v>0.104942806170637</v>
      </c>
      <c r="I29" s="68"/>
      <c r="M29" s="85"/>
      <c r="O29" s="7"/>
      <c r="P29" s="67"/>
      <c r="Q29" s="67"/>
      <c r="R29" s="67"/>
      <c r="W29" s="533"/>
      <c r="X29" s="533"/>
      <c r="Y29" s="531"/>
    </row>
    <row r="30" spans="1:24" ht="13.5">
      <c r="A30" s="517"/>
      <c r="B30" s="80" t="s">
        <v>276</v>
      </c>
      <c r="C30" s="81">
        <f>Q26</f>
        <v>1</v>
      </c>
      <c r="D30" s="388">
        <f t="shared" si="0"/>
        <v>0.0009861932938856016</v>
      </c>
      <c r="E30" s="388"/>
      <c r="F30" s="478">
        <f t="shared" si="2"/>
        <v>25</v>
      </c>
      <c r="G30" s="479" t="s">
        <v>276</v>
      </c>
      <c r="H30" s="516">
        <v>0.013374705756473357</v>
      </c>
      <c r="I30" s="68"/>
      <c r="M30" s="85"/>
      <c r="O30" s="7"/>
      <c r="P30" s="67"/>
      <c r="Q30" s="67"/>
      <c r="R30" s="67"/>
      <c r="W30" s="70"/>
      <c r="X30" s="533"/>
    </row>
    <row r="31" spans="1:24" ht="14.25" thickBot="1">
      <c r="A31" s="506"/>
      <c r="B31" s="506"/>
      <c r="C31" s="387">
        <f>SUM(C6:C30)</f>
        <v>1014</v>
      </c>
      <c r="D31" s="586">
        <f t="shared" si="0"/>
        <v>1</v>
      </c>
      <c r="E31" s="480"/>
      <c r="F31" s="384"/>
      <c r="G31" s="7"/>
      <c r="H31" s="255"/>
      <c r="I31" s="87"/>
      <c r="J31" s="249"/>
      <c r="K31" s="148"/>
      <c r="L31" s="241"/>
      <c r="M31" s="583"/>
      <c r="N31" s="578"/>
      <c r="O31" s="584"/>
      <c r="P31" s="584"/>
      <c r="Q31" s="240"/>
      <c r="R31" s="585"/>
      <c r="S31" s="578"/>
      <c r="T31" s="579"/>
      <c r="U31" s="148"/>
      <c r="V31" s="581"/>
      <c r="W31" s="374"/>
      <c r="X31" s="374"/>
    </row>
    <row r="32" ht="14.25" thickTop="1">
      <c r="A32" s="471" t="s">
        <v>812</v>
      </c>
    </row>
    <row r="34" ht="13.5">
      <c r="A34" s="162"/>
    </row>
  </sheetData>
  <printOptions/>
  <pageMargins left="0.75" right="0.75" top="1" bottom="1" header="0" footer="0"/>
  <pageSetup fitToWidth="3" horizontalDpi="600" verticalDpi="600" orientation="portrait" paperSize="9" scale="5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17"/>
  <dimension ref="A1:Q31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5.00390625" style="8" customWidth="1"/>
    <col min="3" max="3" width="5.140625" style="7" bestFit="1" customWidth="1"/>
    <col min="4" max="4" width="6.00390625" style="8" customWidth="1"/>
    <col min="5" max="5" width="3.421875" style="148" customWidth="1"/>
    <col min="6" max="6" width="3.140625" style="8" customWidth="1"/>
    <col min="7" max="7" width="4.00390625" style="8" bestFit="1" customWidth="1"/>
    <col min="8" max="8" width="5.28125" style="8" customWidth="1"/>
    <col min="9" max="9" width="24.57421875" style="148" customWidth="1"/>
    <col min="10" max="10" width="4.57421875" style="148" customWidth="1"/>
    <col min="11" max="11" width="4.00390625" style="148" bestFit="1" customWidth="1"/>
    <col min="12" max="12" width="5.140625" style="148" bestFit="1" customWidth="1"/>
    <col min="13" max="13" width="7.57421875" style="148" customWidth="1"/>
    <col min="14" max="14" width="3.140625" style="148" customWidth="1"/>
    <col min="15" max="15" width="4.28125" style="8" customWidth="1"/>
    <col min="16" max="16" width="4.7109375" style="8" customWidth="1"/>
    <col min="17" max="17" width="3.8515625" style="0" customWidth="1"/>
  </cols>
  <sheetData>
    <row r="1" spans="1:16" ht="18">
      <c r="A1" s="394" t="s">
        <v>754</v>
      </c>
      <c r="J1" s="123"/>
      <c r="K1" s="123"/>
      <c r="L1" s="123"/>
      <c r="M1" s="123"/>
      <c r="N1" s="123"/>
      <c r="O1"/>
      <c r="P1"/>
    </row>
    <row r="2" spans="1:16" ht="12.75">
      <c r="A2" s="319"/>
      <c r="J2" s="123"/>
      <c r="K2" s="123"/>
      <c r="L2" s="123"/>
      <c r="M2" s="123"/>
      <c r="N2" s="123"/>
      <c r="O2"/>
      <c r="P2"/>
    </row>
    <row r="3" spans="1:17" ht="12.75">
      <c r="A3" s="449" t="s">
        <v>4</v>
      </c>
      <c r="B3" s="450"/>
      <c r="C3" s="457"/>
      <c r="D3" s="450"/>
      <c r="E3" s="450"/>
      <c r="F3" s="450"/>
      <c r="G3" s="450"/>
      <c r="H3" s="458"/>
      <c r="J3" s="449" t="s">
        <v>3</v>
      </c>
      <c r="K3" s="450"/>
      <c r="L3" s="450"/>
      <c r="M3" s="450"/>
      <c r="N3" s="450"/>
      <c r="O3" s="450"/>
      <c r="P3" s="450"/>
      <c r="Q3" s="458"/>
    </row>
    <row r="4" spans="1:17" ht="12.75">
      <c r="A4" s="430" t="s">
        <v>817</v>
      </c>
      <c r="B4" s="437"/>
      <c r="C4" s="241"/>
      <c r="D4" s="437"/>
      <c r="E4" s="437"/>
      <c r="F4" s="437" t="s">
        <v>2</v>
      </c>
      <c r="G4" s="437"/>
      <c r="H4" s="470"/>
      <c r="J4" s="430" t="s">
        <v>817</v>
      </c>
      <c r="K4" s="437"/>
      <c r="L4" s="437"/>
      <c r="M4" s="437"/>
      <c r="N4" s="437"/>
      <c r="O4" s="437" t="s">
        <v>2</v>
      </c>
      <c r="P4" s="437"/>
      <c r="Q4" s="470"/>
    </row>
    <row r="5" spans="1:17" ht="12.75">
      <c r="A5" s="439">
        <v>1</v>
      </c>
      <c r="B5" s="83" t="s">
        <v>314</v>
      </c>
      <c r="C5" s="82">
        <v>101</v>
      </c>
      <c r="D5" s="434">
        <f aca="true" t="shared" si="0" ref="D5:D28">C5/C$28</f>
        <v>0.18878504672897195</v>
      </c>
      <c r="E5" s="434"/>
      <c r="F5" s="454">
        <v>1</v>
      </c>
      <c r="G5" s="83" t="s">
        <v>312</v>
      </c>
      <c r="H5" s="459">
        <v>5.252972076306331</v>
      </c>
      <c r="I5" s="83"/>
      <c r="J5" s="439">
        <v>1</v>
      </c>
      <c r="K5" s="83" t="s">
        <v>314</v>
      </c>
      <c r="L5" s="82">
        <v>108</v>
      </c>
      <c r="M5" s="434">
        <f>L5/L$29</f>
        <v>0.2254697286012526</v>
      </c>
      <c r="N5" s="434"/>
      <c r="O5" s="82">
        <v>1</v>
      </c>
      <c r="P5" s="83" t="s">
        <v>302</v>
      </c>
      <c r="Q5" s="464">
        <v>6.66869255444399</v>
      </c>
    </row>
    <row r="6" spans="1:17" ht="12.75">
      <c r="A6" s="439">
        <f>A5+1</f>
        <v>2</v>
      </c>
      <c r="B6" s="83" t="s">
        <v>310</v>
      </c>
      <c r="C6" s="82">
        <v>69</v>
      </c>
      <c r="D6" s="434">
        <f t="shared" si="0"/>
        <v>0.12897196261682242</v>
      </c>
      <c r="E6" s="434"/>
      <c r="F6" s="454">
        <f>F5+1</f>
        <v>2</v>
      </c>
      <c r="G6" s="83" t="s">
        <v>302</v>
      </c>
      <c r="H6" s="459">
        <v>4.053519003681641</v>
      </c>
      <c r="I6" s="83"/>
      <c r="J6" s="439">
        <f>J5+1</f>
        <v>2</v>
      </c>
      <c r="K6" s="83" t="s">
        <v>310</v>
      </c>
      <c r="L6" s="82">
        <v>66</v>
      </c>
      <c r="M6" s="434">
        <f aca="true" t="shared" si="1" ref="M6:M29">L6/L$29</f>
        <v>0.13778705636743216</v>
      </c>
      <c r="N6" s="434"/>
      <c r="O6" s="82">
        <f>O5+1</f>
        <v>2</v>
      </c>
      <c r="P6" s="83" t="s">
        <v>312</v>
      </c>
      <c r="Q6" s="464">
        <v>3.317666574509262</v>
      </c>
    </row>
    <row r="7" spans="1:17" ht="12.75">
      <c r="A7" s="439">
        <f aca="true" t="shared" si="2" ref="A7:A22">A6+1</f>
        <v>3</v>
      </c>
      <c r="B7" s="83" t="s">
        <v>315</v>
      </c>
      <c r="C7" s="82">
        <v>58</v>
      </c>
      <c r="D7" s="434">
        <f t="shared" si="0"/>
        <v>0.10841121495327102</v>
      </c>
      <c r="E7" s="434"/>
      <c r="F7" s="454">
        <f aca="true" t="shared" si="3" ref="F7:F27">F6+1</f>
        <v>3</v>
      </c>
      <c r="G7" s="83" t="s">
        <v>298</v>
      </c>
      <c r="H7" s="459">
        <v>2.736295870199853</v>
      </c>
      <c r="I7" s="83"/>
      <c r="J7" s="439">
        <f aca="true" t="shared" si="4" ref="J7:J21">J6+1</f>
        <v>3</v>
      </c>
      <c r="K7" s="83" t="s">
        <v>315</v>
      </c>
      <c r="L7" s="82">
        <v>55</v>
      </c>
      <c r="M7" s="434">
        <f t="shared" si="1"/>
        <v>0.11482254697286012</v>
      </c>
      <c r="N7" s="434"/>
      <c r="O7" s="82">
        <f aca="true" t="shared" si="5" ref="O7:O23">O6+1</f>
        <v>3</v>
      </c>
      <c r="P7" s="83" t="s">
        <v>309</v>
      </c>
      <c r="Q7" s="464">
        <v>2.928416485900217</v>
      </c>
    </row>
    <row r="8" spans="1:17" ht="12.75">
      <c r="A8" s="439">
        <f t="shared" si="2"/>
        <v>4</v>
      </c>
      <c r="B8" s="83" t="s">
        <v>298</v>
      </c>
      <c r="C8" s="82">
        <v>45</v>
      </c>
      <c r="D8" s="434">
        <f t="shared" si="0"/>
        <v>0.08411214953271028</v>
      </c>
      <c r="E8" s="434"/>
      <c r="F8" s="454">
        <f t="shared" si="3"/>
        <v>4</v>
      </c>
      <c r="G8" s="83" t="s">
        <v>306</v>
      </c>
      <c r="H8" s="459">
        <v>2.4468285337850557</v>
      </c>
      <c r="I8" s="83"/>
      <c r="J8" s="439">
        <f t="shared" si="4"/>
        <v>4</v>
      </c>
      <c r="K8" s="83" t="s">
        <v>302</v>
      </c>
      <c r="L8" s="82">
        <v>51</v>
      </c>
      <c r="M8" s="434">
        <f t="shared" si="1"/>
        <v>0.10647181628392484</v>
      </c>
      <c r="N8" s="434"/>
      <c r="O8" s="82">
        <f t="shared" si="5"/>
        <v>4</v>
      </c>
      <c r="P8" s="83" t="s">
        <v>298</v>
      </c>
      <c r="Q8" s="464">
        <v>2.128230121266552</v>
      </c>
    </row>
    <row r="9" spans="1:17" ht="12.75">
      <c r="A9" s="439">
        <f t="shared" si="2"/>
        <v>5</v>
      </c>
      <c r="B9" s="83" t="s">
        <v>319</v>
      </c>
      <c r="C9" s="82">
        <v>43</v>
      </c>
      <c r="D9" s="434">
        <f t="shared" si="0"/>
        <v>0.08037383177570094</v>
      </c>
      <c r="E9" s="434"/>
      <c r="F9" s="454">
        <f t="shared" si="3"/>
        <v>5</v>
      </c>
      <c r="G9" s="83" t="s">
        <v>292</v>
      </c>
      <c r="H9" s="459">
        <v>2.42741107272897</v>
      </c>
      <c r="I9" s="83"/>
      <c r="J9" s="439">
        <f t="shared" si="4"/>
        <v>5</v>
      </c>
      <c r="K9" s="83" t="s">
        <v>298</v>
      </c>
      <c r="L9" s="82">
        <v>35</v>
      </c>
      <c r="M9" s="434">
        <f t="shared" si="1"/>
        <v>0.07306889352818371</v>
      </c>
      <c r="N9" s="434"/>
      <c r="O9" s="82">
        <f t="shared" si="5"/>
        <v>5</v>
      </c>
      <c r="P9" s="83" t="s">
        <v>314</v>
      </c>
      <c r="Q9" s="464">
        <v>1.7586228289760468</v>
      </c>
    </row>
    <row r="10" spans="1:17" ht="12.75">
      <c r="A10" s="439">
        <f t="shared" si="2"/>
        <v>6</v>
      </c>
      <c r="B10" s="83" t="s">
        <v>320</v>
      </c>
      <c r="C10" s="82">
        <v>41</v>
      </c>
      <c r="D10" s="434">
        <f t="shared" si="0"/>
        <v>0.07663551401869159</v>
      </c>
      <c r="E10" s="434"/>
      <c r="F10" s="455">
        <f t="shared" si="3"/>
        <v>6</v>
      </c>
      <c r="G10" s="157" t="s">
        <v>291</v>
      </c>
      <c r="H10" s="460">
        <v>2.003999983968</v>
      </c>
      <c r="I10" s="83"/>
      <c r="J10" s="439">
        <f t="shared" si="4"/>
        <v>6</v>
      </c>
      <c r="K10" s="83" t="s">
        <v>320</v>
      </c>
      <c r="L10" s="82">
        <v>34</v>
      </c>
      <c r="M10" s="434">
        <f t="shared" si="1"/>
        <v>0.0709812108559499</v>
      </c>
      <c r="N10" s="434"/>
      <c r="O10" s="82">
        <f t="shared" si="5"/>
        <v>6</v>
      </c>
      <c r="P10" s="83" t="s">
        <v>303</v>
      </c>
      <c r="Q10" s="464">
        <v>1.6793519716611751</v>
      </c>
    </row>
    <row r="11" spans="1:17" ht="12.75">
      <c r="A11" s="439">
        <f t="shared" si="2"/>
        <v>7</v>
      </c>
      <c r="B11" s="83" t="s">
        <v>312</v>
      </c>
      <c r="C11" s="82">
        <v>38</v>
      </c>
      <c r="D11" s="434">
        <f t="shared" si="0"/>
        <v>0.07102803738317758</v>
      </c>
      <c r="E11" s="434"/>
      <c r="F11" s="454">
        <f t="shared" si="3"/>
        <v>7</v>
      </c>
      <c r="G11" s="148" t="s">
        <v>311</v>
      </c>
      <c r="H11" s="461">
        <v>1.8433179723502304</v>
      </c>
      <c r="I11" s="83"/>
      <c r="J11" s="439">
        <f t="shared" si="4"/>
        <v>7</v>
      </c>
      <c r="K11" s="83" t="s">
        <v>309</v>
      </c>
      <c r="L11" s="82">
        <v>27</v>
      </c>
      <c r="M11" s="434">
        <f t="shared" si="1"/>
        <v>0.05636743215031315</v>
      </c>
      <c r="N11" s="434"/>
      <c r="O11" s="82">
        <f t="shared" si="5"/>
        <v>7</v>
      </c>
      <c r="P11" s="83" t="s">
        <v>306</v>
      </c>
      <c r="Q11" s="464">
        <v>1.5057406361754189</v>
      </c>
    </row>
    <row r="12" spans="1:17" ht="12.75">
      <c r="A12" s="439">
        <f t="shared" si="2"/>
        <v>8</v>
      </c>
      <c r="B12" s="83" t="s">
        <v>302</v>
      </c>
      <c r="C12" s="82">
        <v>31</v>
      </c>
      <c r="D12" s="434">
        <f t="shared" si="0"/>
        <v>0.05794392523364486</v>
      </c>
      <c r="E12" s="434"/>
      <c r="F12" s="454">
        <f t="shared" si="3"/>
        <v>8</v>
      </c>
      <c r="G12" s="83" t="s">
        <v>309</v>
      </c>
      <c r="H12" s="459">
        <v>1.7353579175704987</v>
      </c>
      <c r="I12" s="83"/>
      <c r="J12" s="439">
        <f t="shared" si="4"/>
        <v>8</v>
      </c>
      <c r="K12" s="83" t="s">
        <v>312</v>
      </c>
      <c r="L12" s="82">
        <v>24</v>
      </c>
      <c r="M12" s="434">
        <f t="shared" si="1"/>
        <v>0.05010438413361169</v>
      </c>
      <c r="N12" s="434"/>
      <c r="O12" s="159">
        <f t="shared" si="5"/>
        <v>8</v>
      </c>
      <c r="P12" s="157" t="s">
        <v>291</v>
      </c>
      <c r="Q12" s="465">
        <v>1.2752727170705456</v>
      </c>
    </row>
    <row r="13" spans="1:17" ht="12.75">
      <c r="A13" s="439">
        <f t="shared" si="2"/>
        <v>9</v>
      </c>
      <c r="B13" s="83" t="s">
        <v>292</v>
      </c>
      <c r="C13" s="82">
        <v>26</v>
      </c>
      <c r="D13" s="434">
        <f t="shared" si="0"/>
        <v>0.048598130841121495</v>
      </c>
      <c r="E13" s="434"/>
      <c r="F13" s="454">
        <f t="shared" si="3"/>
        <v>9</v>
      </c>
      <c r="G13" s="83" t="s">
        <v>314</v>
      </c>
      <c r="H13" s="459">
        <v>1.6446380159868585</v>
      </c>
      <c r="I13" s="83"/>
      <c r="J13" s="439">
        <f t="shared" si="4"/>
        <v>9</v>
      </c>
      <c r="K13" s="83" t="s">
        <v>319</v>
      </c>
      <c r="L13" s="82">
        <v>20</v>
      </c>
      <c r="M13" s="434">
        <f t="shared" si="1"/>
        <v>0.04175365344467641</v>
      </c>
      <c r="N13" s="434"/>
      <c r="O13" s="82">
        <f t="shared" si="5"/>
        <v>9</v>
      </c>
      <c r="P13" s="83" t="s">
        <v>310</v>
      </c>
      <c r="Q13" s="464">
        <v>1.0597812996772484</v>
      </c>
    </row>
    <row r="14" spans="1:17" ht="12.75">
      <c r="A14" s="439">
        <f t="shared" si="2"/>
        <v>10</v>
      </c>
      <c r="B14" s="83" t="s">
        <v>309</v>
      </c>
      <c r="C14" s="82">
        <v>16</v>
      </c>
      <c r="D14" s="434">
        <f t="shared" si="0"/>
        <v>0.029906542056074768</v>
      </c>
      <c r="E14" s="434"/>
      <c r="F14" s="454">
        <f t="shared" si="3"/>
        <v>10</v>
      </c>
      <c r="G14" s="83" t="s">
        <v>303</v>
      </c>
      <c r="H14" s="459">
        <v>1.199537122615125</v>
      </c>
      <c r="I14" s="83"/>
      <c r="J14" s="439">
        <f t="shared" si="4"/>
        <v>10</v>
      </c>
      <c r="K14" s="83" t="s">
        <v>303</v>
      </c>
      <c r="L14" s="82">
        <v>14</v>
      </c>
      <c r="M14" s="434">
        <f t="shared" si="1"/>
        <v>0.029227557411273485</v>
      </c>
      <c r="N14" s="434"/>
      <c r="O14" s="82">
        <f t="shared" si="5"/>
        <v>10</v>
      </c>
      <c r="P14" s="148" t="s">
        <v>305</v>
      </c>
      <c r="Q14" s="464">
        <v>1.0486577181208054</v>
      </c>
    </row>
    <row r="15" spans="1:17" ht="12.75">
      <c r="A15" s="439">
        <f t="shared" si="2"/>
        <v>11</v>
      </c>
      <c r="B15" s="83" t="s">
        <v>306</v>
      </c>
      <c r="C15" s="82">
        <v>13</v>
      </c>
      <c r="D15" s="434">
        <f t="shared" si="0"/>
        <v>0.024299065420560748</v>
      </c>
      <c r="E15" s="434"/>
      <c r="F15" s="454">
        <f t="shared" si="3"/>
        <v>11</v>
      </c>
      <c r="G15" s="148" t="s">
        <v>297</v>
      </c>
      <c r="H15" s="461">
        <v>1.1306845164062322</v>
      </c>
      <c r="I15" s="83"/>
      <c r="J15" s="439">
        <f t="shared" si="4"/>
        <v>11</v>
      </c>
      <c r="K15" s="83" t="s">
        <v>306</v>
      </c>
      <c r="L15" s="82">
        <v>8</v>
      </c>
      <c r="M15" s="434">
        <f t="shared" si="1"/>
        <v>0.016701461377870562</v>
      </c>
      <c r="N15" s="434"/>
      <c r="O15" s="82">
        <f t="shared" si="5"/>
        <v>11</v>
      </c>
      <c r="P15" s="148" t="s">
        <v>311</v>
      </c>
      <c r="Q15" s="464">
        <v>0.9216589861751152</v>
      </c>
    </row>
    <row r="16" spans="1:17" ht="12.75">
      <c r="A16" s="441">
        <f t="shared" si="2"/>
        <v>12</v>
      </c>
      <c r="B16" s="157" t="s">
        <v>291</v>
      </c>
      <c r="C16" s="159">
        <v>11</v>
      </c>
      <c r="D16" s="456">
        <f t="shared" si="0"/>
        <v>0.020560747663551402</v>
      </c>
      <c r="E16" s="434"/>
      <c r="F16" s="454">
        <f t="shared" si="3"/>
        <v>12</v>
      </c>
      <c r="G16" s="83" t="s">
        <v>310</v>
      </c>
      <c r="H16" s="459">
        <v>1.1079531769353053</v>
      </c>
      <c r="I16" s="83"/>
      <c r="J16" s="439">
        <f t="shared" si="4"/>
        <v>12</v>
      </c>
      <c r="K16" s="83" t="s">
        <v>292</v>
      </c>
      <c r="L16" s="82">
        <v>7</v>
      </c>
      <c r="M16" s="434">
        <f t="shared" si="1"/>
        <v>0.014613778705636743</v>
      </c>
      <c r="N16" s="434"/>
      <c r="O16" s="82">
        <f t="shared" si="5"/>
        <v>12</v>
      </c>
      <c r="P16" s="83" t="s">
        <v>315</v>
      </c>
      <c r="Q16" s="464">
        <v>0.6696271491683353</v>
      </c>
    </row>
    <row r="17" spans="1:17" ht="12.75">
      <c r="A17" s="439">
        <f t="shared" si="2"/>
        <v>13</v>
      </c>
      <c r="B17" s="83" t="s">
        <v>303</v>
      </c>
      <c r="C17" s="82">
        <v>10</v>
      </c>
      <c r="D17" s="434">
        <f t="shared" si="0"/>
        <v>0.018691588785046728</v>
      </c>
      <c r="E17" s="434"/>
      <c r="F17" s="454">
        <f t="shared" si="3"/>
        <v>13</v>
      </c>
      <c r="G17" s="83" t="s">
        <v>319</v>
      </c>
      <c r="H17" s="459">
        <v>0.9431191670546981</v>
      </c>
      <c r="I17" s="83"/>
      <c r="J17" s="441"/>
      <c r="K17" s="157" t="s">
        <v>291</v>
      </c>
      <c r="L17" s="159">
        <v>7</v>
      </c>
      <c r="M17" s="456">
        <f t="shared" si="1"/>
        <v>0.014613778705636743</v>
      </c>
      <c r="N17" s="434"/>
      <c r="O17" s="82">
        <f t="shared" si="5"/>
        <v>13</v>
      </c>
      <c r="P17" s="83" t="s">
        <v>292</v>
      </c>
      <c r="Q17" s="464">
        <v>0.6535337503501073</v>
      </c>
    </row>
    <row r="18" spans="1:17" ht="12.75">
      <c r="A18" s="439">
        <f t="shared" si="2"/>
        <v>14</v>
      </c>
      <c r="B18" s="148" t="s">
        <v>321</v>
      </c>
      <c r="C18" s="249">
        <v>7</v>
      </c>
      <c r="D18" s="435">
        <f t="shared" si="0"/>
        <v>0.013084112149532711</v>
      </c>
      <c r="E18" s="435"/>
      <c r="F18" s="454">
        <f t="shared" si="3"/>
        <v>14</v>
      </c>
      <c r="G18" s="148" t="s">
        <v>295</v>
      </c>
      <c r="H18" s="461">
        <v>0.7698229407236336</v>
      </c>
      <c r="J18" s="439">
        <v>13</v>
      </c>
      <c r="K18" s="148" t="s">
        <v>305</v>
      </c>
      <c r="L18" s="249">
        <v>5</v>
      </c>
      <c r="M18" s="434">
        <f t="shared" si="1"/>
        <v>0.010438413361169102</v>
      </c>
      <c r="N18" s="435"/>
      <c r="O18" s="82">
        <f t="shared" si="5"/>
        <v>14</v>
      </c>
      <c r="P18" s="83" t="s">
        <v>320</v>
      </c>
      <c r="Q18" s="464">
        <v>0.5730079546986653</v>
      </c>
    </row>
    <row r="19" spans="1:17" ht="12.75">
      <c r="A19" s="439"/>
      <c r="B19" s="148" t="s">
        <v>316</v>
      </c>
      <c r="C19" s="249">
        <v>7</v>
      </c>
      <c r="D19" s="435">
        <f t="shared" si="0"/>
        <v>0.013084112149532711</v>
      </c>
      <c r="E19" s="435"/>
      <c r="F19" s="454">
        <f t="shared" si="3"/>
        <v>15</v>
      </c>
      <c r="G19" s="83" t="s">
        <v>315</v>
      </c>
      <c r="H19" s="459">
        <v>0.7061522663956991</v>
      </c>
      <c r="J19" s="439">
        <f t="shared" si="4"/>
        <v>14</v>
      </c>
      <c r="K19" s="148" t="s">
        <v>316</v>
      </c>
      <c r="L19" s="249">
        <v>4</v>
      </c>
      <c r="M19" s="434">
        <f t="shared" si="1"/>
        <v>0.008350730688935281</v>
      </c>
      <c r="N19" s="435"/>
      <c r="O19" s="82">
        <f t="shared" si="5"/>
        <v>15</v>
      </c>
      <c r="P19" s="83" t="s">
        <v>319</v>
      </c>
      <c r="Q19" s="464">
        <v>0.4386600776998596</v>
      </c>
    </row>
    <row r="20" spans="1:17" ht="12.75">
      <c r="A20" s="439">
        <v>16</v>
      </c>
      <c r="B20" s="148" t="s">
        <v>317</v>
      </c>
      <c r="C20" s="249">
        <v>6</v>
      </c>
      <c r="D20" s="435">
        <f t="shared" si="0"/>
        <v>0.011214953271028037</v>
      </c>
      <c r="E20" s="435"/>
      <c r="F20" s="454">
        <f t="shared" si="3"/>
        <v>16</v>
      </c>
      <c r="G20" s="148" t="s">
        <v>316</v>
      </c>
      <c r="H20" s="461">
        <v>0.6973500697350069</v>
      </c>
      <c r="J20" s="439">
        <f t="shared" si="4"/>
        <v>15</v>
      </c>
      <c r="K20" s="148" t="s">
        <v>321</v>
      </c>
      <c r="L20" s="249">
        <v>3</v>
      </c>
      <c r="M20" s="434">
        <f t="shared" si="1"/>
        <v>0.006263048016701462</v>
      </c>
      <c r="N20" s="435"/>
      <c r="O20" s="82">
        <f t="shared" si="5"/>
        <v>16</v>
      </c>
      <c r="P20" s="148" t="s">
        <v>316</v>
      </c>
      <c r="Q20" s="464">
        <v>0.3984857541342897</v>
      </c>
    </row>
    <row r="21" spans="1:17" ht="12.75">
      <c r="A21" s="439">
        <f t="shared" si="2"/>
        <v>17</v>
      </c>
      <c r="B21" s="148" t="s">
        <v>297</v>
      </c>
      <c r="C21" s="249">
        <v>5</v>
      </c>
      <c r="D21" s="435">
        <f t="shared" si="0"/>
        <v>0.009345794392523364</v>
      </c>
      <c r="E21" s="435"/>
      <c r="F21" s="454">
        <f t="shared" si="3"/>
        <v>17</v>
      </c>
      <c r="G21" s="83" t="s">
        <v>320</v>
      </c>
      <c r="H21" s="459">
        <v>0.6909801806660375</v>
      </c>
      <c r="J21" s="439">
        <f t="shared" si="4"/>
        <v>16</v>
      </c>
      <c r="K21" s="148" t="s">
        <v>307</v>
      </c>
      <c r="L21" s="249">
        <v>2</v>
      </c>
      <c r="M21" s="434">
        <f t="shared" si="1"/>
        <v>0.0041753653444676405</v>
      </c>
      <c r="N21" s="435"/>
      <c r="O21" s="82">
        <f t="shared" si="5"/>
        <v>17</v>
      </c>
      <c r="P21" s="148" t="s">
        <v>321</v>
      </c>
      <c r="Q21" s="464">
        <v>0.2794076557697681</v>
      </c>
    </row>
    <row r="22" spans="1:17" ht="12.75">
      <c r="A22" s="439">
        <f t="shared" si="2"/>
        <v>18</v>
      </c>
      <c r="B22" s="148" t="s">
        <v>311</v>
      </c>
      <c r="C22" s="249">
        <v>2</v>
      </c>
      <c r="D22" s="435">
        <f t="shared" si="0"/>
        <v>0.003738317757009346</v>
      </c>
      <c r="E22" s="435"/>
      <c r="F22" s="454">
        <f t="shared" si="3"/>
        <v>18</v>
      </c>
      <c r="G22" s="148" t="s">
        <v>321</v>
      </c>
      <c r="H22" s="461">
        <v>0.6519511967961256</v>
      </c>
      <c r="J22" s="439"/>
      <c r="K22" s="148" t="s">
        <v>300</v>
      </c>
      <c r="L22" s="249">
        <v>2</v>
      </c>
      <c r="M22" s="434">
        <f t="shared" si="1"/>
        <v>0.0041753653444676405</v>
      </c>
      <c r="N22" s="435"/>
      <c r="O22" s="82">
        <f t="shared" si="5"/>
        <v>18</v>
      </c>
      <c r="P22" s="148" t="s">
        <v>297</v>
      </c>
      <c r="Q22" s="464">
        <v>0.22613690328124644</v>
      </c>
    </row>
    <row r="23" spans="1:17" ht="12.75">
      <c r="A23" s="439"/>
      <c r="B23" s="148" t="s">
        <v>300</v>
      </c>
      <c r="C23" s="249">
        <v>2</v>
      </c>
      <c r="D23" s="435">
        <f t="shared" si="0"/>
        <v>0.003738317757009346</v>
      </c>
      <c r="E23" s="435"/>
      <c r="F23" s="454">
        <f t="shared" si="3"/>
        <v>19</v>
      </c>
      <c r="G23" s="148" t="s">
        <v>317</v>
      </c>
      <c r="H23" s="461">
        <v>0.5648281510350476</v>
      </c>
      <c r="J23" s="439"/>
      <c r="K23" s="148" t="s">
        <v>317</v>
      </c>
      <c r="L23" s="249">
        <v>2</v>
      </c>
      <c r="M23" s="434">
        <f t="shared" si="1"/>
        <v>0.0041753653444676405</v>
      </c>
      <c r="N23" s="435"/>
      <c r="O23" s="82">
        <f t="shared" si="5"/>
        <v>19</v>
      </c>
      <c r="P23" s="148" t="s">
        <v>307</v>
      </c>
      <c r="Q23" s="464">
        <v>0.19175455417066156</v>
      </c>
    </row>
    <row r="24" spans="1:17" ht="12.75">
      <c r="A24" s="439">
        <v>20</v>
      </c>
      <c r="B24" s="148" t="s">
        <v>308</v>
      </c>
      <c r="C24" s="249">
        <v>1</v>
      </c>
      <c r="D24" s="435">
        <f t="shared" si="0"/>
        <v>0.001869158878504673</v>
      </c>
      <c r="E24" s="435"/>
      <c r="F24" s="454">
        <f t="shared" si="3"/>
        <v>20</v>
      </c>
      <c r="G24" s="148" t="s">
        <v>305</v>
      </c>
      <c r="H24" s="461">
        <v>0.20973154362416108</v>
      </c>
      <c r="J24" s="439">
        <v>19</v>
      </c>
      <c r="K24" s="148" t="s">
        <v>308</v>
      </c>
      <c r="L24" s="249">
        <v>1</v>
      </c>
      <c r="M24" s="434">
        <f t="shared" si="1"/>
        <v>0.0020876826722338203</v>
      </c>
      <c r="N24" s="435"/>
      <c r="O24" s="82"/>
      <c r="P24" s="148" t="s">
        <v>317</v>
      </c>
      <c r="Q24" s="464">
        <v>0.18827605034501585</v>
      </c>
    </row>
    <row r="25" spans="1:17" ht="12.75">
      <c r="A25" s="439"/>
      <c r="B25" s="148" t="s">
        <v>307</v>
      </c>
      <c r="C25" s="249">
        <v>1</v>
      </c>
      <c r="D25" s="435">
        <f t="shared" si="0"/>
        <v>0.001869158878504673</v>
      </c>
      <c r="E25" s="435"/>
      <c r="F25" s="454">
        <f t="shared" si="3"/>
        <v>21</v>
      </c>
      <c r="G25" s="148" t="s">
        <v>308</v>
      </c>
      <c r="H25" s="461">
        <v>0.13879250520471895</v>
      </c>
      <c r="J25" s="439"/>
      <c r="K25" s="148" t="s">
        <v>311</v>
      </c>
      <c r="L25" s="249">
        <v>1</v>
      </c>
      <c r="M25" s="434">
        <f t="shared" si="1"/>
        <v>0.0020876826722338203</v>
      </c>
      <c r="N25" s="435"/>
      <c r="O25" s="82">
        <v>20</v>
      </c>
      <c r="P25" s="148" t="s">
        <v>308</v>
      </c>
      <c r="Q25" s="464">
        <v>0.13879250520471895</v>
      </c>
    </row>
    <row r="26" spans="1:17" ht="12.75">
      <c r="A26" s="439"/>
      <c r="B26" s="148" t="s">
        <v>295</v>
      </c>
      <c r="C26" s="249">
        <v>1</v>
      </c>
      <c r="D26" s="435">
        <f t="shared" si="0"/>
        <v>0.001869158878504673</v>
      </c>
      <c r="E26" s="435"/>
      <c r="F26" s="454">
        <f t="shared" si="3"/>
        <v>22</v>
      </c>
      <c r="G26" s="148" t="s">
        <v>307</v>
      </c>
      <c r="H26" s="461">
        <v>0.09587727708533078</v>
      </c>
      <c r="J26" s="439"/>
      <c r="K26" s="148" t="s">
        <v>297</v>
      </c>
      <c r="L26" s="249">
        <v>1</v>
      </c>
      <c r="M26" s="434">
        <f t="shared" si="1"/>
        <v>0.0020876826722338203</v>
      </c>
      <c r="N26" s="435"/>
      <c r="O26" s="82"/>
      <c r="P26" s="148" t="s">
        <v>293</v>
      </c>
      <c r="Q26" s="464">
        <v>0.13823610727121924</v>
      </c>
    </row>
    <row r="27" spans="1:17" ht="12.75">
      <c r="A27" s="439"/>
      <c r="B27" s="148" t="s">
        <v>305</v>
      </c>
      <c r="C27" s="249">
        <v>1</v>
      </c>
      <c r="D27" s="435">
        <f t="shared" si="0"/>
        <v>0.001869158878504673</v>
      </c>
      <c r="E27" s="435"/>
      <c r="F27" s="454">
        <f t="shared" si="3"/>
        <v>23</v>
      </c>
      <c r="G27" s="148" t="s">
        <v>300</v>
      </c>
      <c r="H27" s="461">
        <v>0.0524714030853185</v>
      </c>
      <c r="J27" s="439"/>
      <c r="K27" s="148" t="s">
        <v>293</v>
      </c>
      <c r="L27" s="249">
        <v>1</v>
      </c>
      <c r="M27" s="434">
        <f t="shared" si="1"/>
        <v>0.0020876826722338203</v>
      </c>
      <c r="N27" s="435"/>
      <c r="O27" s="82">
        <v>22</v>
      </c>
      <c r="P27" s="148" t="s">
        <v>300</v>
      </c>
      <c r="Q27" s="464">
        <v>0.0524714030853185</v>
      </c>
    </row>
    <row r="28" spans="1:17" ht="13.5" thickBot="1">
      <c r="A28" s="467"/>
      <c r="B28" s="468"/>
      <c r="C28" s="90">
        <f>SUM(C5:C27)</f>
        <v>535</v>
      </c>
      <c r="D28" s="469">
        <f t="shared" si="0"/>
        <v>1</v>
      </c>
      <c r="E28" s="440"/>
      <c r="F28" s="462"/>
      <c r="G28" s="440"/>
      <c r="H28" s="463"/>
      <c r="J28" s="442"/>
      <c r="K28" s="78" t="s">
        <v>276</v>
      </c>
      <c r="L28" s="79">
        <v>1</v>
      </c>
      <c r="M28" s="466">
        <f t="shared" si="1"/>
        <v>0.0020876826722338203</v>
      </c>
      <c r="N28" s="473"/>
      <c r="O28" s="84">
        <f>O27+1</f>
        <v>23</v>
      </c>
      <c r="P28" s="78" t="s">
        <v>276</v>
      </c>
      <c r="Q28" s="587">
        <v>0.013374705756473357</v>
      </c>
    </row>
    <row r="29" spans="1:17" ht="14.25" thickBot="1" thickTop="1">
      <c r="A29" s="471" t="s">
        <v>812</v>
      </c>
      <c r="B29" s="148"/>
      <c r="C29" s="249"/>
      <c r="D29" s="148"/>
      <c r="F29" s="148"/>
      <c r="G29" s="148"/>
      <c r="H29" s="148"/>
      <c r="J29" s="88"/>
      <c r="K29" s="89"/>
      <c r="L29" s="90">
        <f>SUM(L5:L28)</f>
        <v>479</v>
      </c>
      <c r="M29" s="472">
        <f t="shared" si="1"/>
        <v>1</v>
      </c>
      <c r="N29" s="436"/>
      <c r="O29" s="436"/>
      <c r="P29" s="436"/>
      <c r="Q29" s="123"/>
    </row>
    <row r="30" ht="13.5" thickTop="1">
      <c r="J30" s="471" t="s">
        <v>812</v>
      </c>
    </row>
    <row r="31" ht="12.75">
      <c r="A31" s="279"/>
    </row>
  </sheetData>
  <printOptions/>
  <pageMargins left="0.75" right="0.75" top="1" bottom="1" header="0" footer="0"/>
  <pageSetup fitToWidth="3" horizontalDpi="600" verticalDpi="600" orientation="portrait" paperSize="9" scale="7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18">
    <tabColor indexed="47"/>
    <pageSetUpPr fitToPage="1"/>
  </sheetPr>
  <dimension ref="A1:F20"/>
  <sheetViews>
    <sheetView zoomScale="75" zoomScaleNormal="75" zoomScaleSheetLayoutView="75" workbookViewId="0" topLeftCell="A1">
      <selection activeCell="D24" sqref="D24"/>
    </sheetView>
  </sheetViews>
  <sheetFormatPr defaultColWidth="9.140625" defaultRowHeight="12.75"/>
  <cols>
    <col min="1" max="1" width="9.421875" style="72" customWidth="1"/>
    <col min="2" max="2" width="12.140625" style="72" bestFit="1" customWidth="1"/>
    <col min="3" max="3" width="22.140625" style="72" bestFit="1" customWidth="1"/>
    <col min="4" max="4" width="29.8515625" style="72" bestFit="1" customWidth="1"/>
    <col min="5" max="5" width="43.57421875" style="233" customWidth="1"/>
    <col min="6" max="7" width="9.140625" style="72" customWidth="1"/>
    <col min="8" max="17" width="9.140625" style="8" customWidth="1"/>
  </cols>
  <sheetData>
    <row r="1" spans="1:4" ht="18">
      <c r="A1" s="394" t="s">
        <v>755</v>
      </c>
      <c r="B1" s="385"/>
      <c r="C1" s="385"/>
      <c r="D1" s="385"/>
    </row>
    <row r="3" spans="1:4" ht="12.75">
      <c r="A3" s="773"/>
      <c r="B3" s="774" t="s">
        <v>529</v>
      </c>
      <c r="C3" s="774" t="s">
        <v>528</v>
      </c>
      <c r="D3" s="774" t="s">
        <v>418</v>
      </c>
    </row>
    <row r="4" spans="1:6" ht="12.75">
      <c r="A4" s="773" t="s">
        <v>827</v>
      </c>
      <c r="B4" s="775">
        <v>0.25806451612903225</v>
      </c>
      <c r="C4" s="775">
        <v>0.45161290322580644</v>
      </c>
      <c r="D4" s="775">
        <v>0.2903225806451613</v>
      </c>
      <c r="F4"/>
    </row>
    <row r="5" spans="1:6" ht="12.75">
      <c r="A5" s="773" t="s">
        <v>828</v>
      </c>
      <c r="B5" s="775">
        <v>0.2898550724637681</v>
      </c>
      <c r="C5" s="775">
        <v>0.463768115942029</v>
      </c>
      <c r="D5" s="775">
        <v>0.2463768115942029</v>
      </c>
      <c r="F5"/>
    </row>
    <row r="6" spans="1:6" ht="12.75">
      <c r="A6" s="773" t="s">
        <v>829</v>
      </c>
      <c r="B6" s="775">
        <v>0.29333333333333333</v>
      </c>
      <c r="C6" s="775">
        <v>0.36</v>
      </c>
      <c r="D6" s="775">
        <v>0.3466666666666667</v>
      </c>
      <c r="F6"/>
    </row>
    <row r="7" spans="1:6" ht="12.75">
      <c r="A7" s="773" t="s">
        <v>830</v>
      </c>
      <c r="B7" s="775">
        <v>0.3</v>
      </c>
      <c r="C7" s="775">
        <v>0.7</v>
      </c>
      <c r="D7" s="775">
        <v>0</v>
      </c>
      <c r="F7"/>
    </row>
    <row r="8" spans="1:6" ht="12.75">
      <c r="A8" s="776" t="s">
        <v>831</v>
      </c>
      <c r="B8" s="777">
        <v>0.3125</v>
      </c>
      <c r="C8" s="777">
        <v>0.5</v>
      </c>
      <c r="D8" s="777">
        <v>0.1875</v>
      </c>
      <c r="F8"/>
    </row>
    <row r="9" spans="1:6" ht="12.75">
      <c r="A9" s="773" t="s">
        <v>832</v>
      </c>
      <c r="B9" s="775">
        <v>0.32142857142857145</v>
      </c>
      <c r="C9" s="775">
        <v>0.5892857142857143</v>
      </c>
      <c r="D9" s="775">
        <v>0.08928571428571429</v>
      </c>
      <c r="F9"/>
    </row>
    <row r="10" spans="1:6" ht="12.75">
      <c r="A10" s="773" t="s">
        <v>833</v>
      </c>
      <c r="B10" s="775">
        <v>0.3387096774193548</v>
      </c>
      <c r="C10" s="775">
        <v>0.3602150537634409</v>
      </c>
      <c r="D10" s="775">
        <v>0.3010752688172043</v>
      </c>
      <c r="F10"/>
    </row>
    <row r="11" spans="1:6" ht="12.75">
      <c r="A11" s="773" t="s">
        <v>834</v>
      </c>
      <c r="B11" s="775">
        <v>0.36363636363636365</v>
      </c>
      <c r="C11" s="775">
        <v>0.45454545454545453</v>
      </c>
      <c r="D11" s="775">
        <v>0.18181818181818182</v>
      </c>
      <c r="F11"/>
    </row>
    <row r="12" spans="1:6" ht="12.75">
      <c r="A12" s="773" t="s">
        <v>835</v>
      </c>
      <c r="B12" s="775">
        <v>0.4166666666666667</v>
      </c>
      <c r="C12" s="775">
        <v>0.4583333333333333</v>
      </c>
      <c r="D12" s="775">
        <v>0.125</v>
      </c>
      <c r="F12"/>
    </row>
    <row r="13" spans="1:6" ht="12.75">
      <c r="A13" s="773" t="s">
        <v>836</v>
      </c>
      <c r="B13" s="775">
        <v>0.42857142857142855</v>
      </c>
      <c r="C13" s="775">
        <v>0.42857142857142855</v>
      </c>
      <c r="D13" s="775">
        <v>0.14285714285714285</v>
      </c>
      <c r="F13"/>
    </row>
    <row r="14" spans="1:6" ht="12.75">
      <c r="A14" s="773" t="s">
        <v>837</v>
      </c>
      <c r="B14" s="775">
        <v>0.4462809917355372</v>
      </c>
      <c r="C14" s="775">
        <v>0.39669421487603307</v>
      </c>
      <c r="D14" s="775">
        <v>0.15702479338842976</v>
      </c>
      <c r="F14"/>
    </row>
    <row r="15" spans="1:6" ht="12.75">
      <c r="A15" s="773" t="s">
        <v>838</v>
      </c>
      <c r="B15" s="775">
        <v>0.4489795918367347</v>
      </c>
      <c r="C15" s="775">
        <v>0.3469387755102041</v>
      </c>
      <c r="D15" s="775">
        <v>0.20408163265306123</v>
      </c>
      <c r="F15"/>
    </row>
    <row r="16" spans="1:6" ht="12.75">
      <c r="A16" s="773" t="s">
        <v>839</v>
      </c>
      <c r="B16" s="775">
        <v>0.45714285714285713</v>
      </c>
      <c r="C16" s="775">
        <v>0.42857142857142855</v>
      </c>
      <c r="D16" s="775">
        <v>0.11428571428571428</v>
      </c>
      <c r="F16"/>
    </row>
    <row r="17" spans="1:6" ht="12.75">
      <c r="A17" s="773" t="s">
        <v>840</v>
      </c>
      <c r="B17" s="775">
        <v>0.46551724137931033</v>
      </c>
      <c r="C17" s="775">
        <v>0.27586206896551724</v>
      </c>
      <c r="D17" s="775">
        <v>0.25862068965517243</v>
      </c>
      <c r="F17"/>
    </row>
    <row r="18" spans="1:6" ht="12.75">
      <c r="A18" s="773" t="s">
        <v>841</v>
      </c>
      <c r="B18" s="775">
        <v>0.5970149253731343</v>
      </c>
      <c r="C18" s="775">
        <v>0.3283582089552239</v>
      </c>
      <c r="D18" s="775">
        <v>0.07462686567164178</v>
      </c>
      <c r="F18"/>
    </row>
    <row r="20" spans="1:6" ht="12.75">
      <c r="A20" s="320" t="s">
        <v>812</v>
      </c>
      <c r="B20" s="391"/>
      <c r="C20" s="391"/>
      <c r="D20" s="391"/>
      <c r="F20"/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19">
    <pageSetUpPr fitToPage="1"/>
  </sheetPr>
  <dimension ref="A1:M41"/>
  <sheetViews>
    <sheetView zoomScale="75" zoomScaleNormal="75" workbookViewId="0" topLeftCell="A1">
      <selection activeCell="B27" sqref="B27"/>
    </sheetView>
  </sheetViews>
  <sheetFormatPr defaultColWidth="9.140625" defaultRowHeight="12.75"/>
  <cols>
    <col min="1" max="1" width="50.421875" style="0" customWidth="1"/>
    <col min="2" max="7" width="6.28125" style="20" bestFit="1" customWidth="1"/>
    <col min="8" max="8" width="23.00390625" style="0" bestFit="1" customWidth="1"/>
    <col min="9" max="16384" width="9.140625" style="51" customWidth="1"/>
  </cols>
  <sheetData>
    <row r="1" ht="21.75" customHeight="1">
      <c r="A1" s="394" t="s">
        <v>92</v>
      </c>
    </row>
    <row r="3" spans="1:10" ht="15.75">
      <c r="A3" s="98" t="s">
        <v>203</v>
      </c>
      <c r="E3" s="98"/>
      <c r="I3" s="95"/>
      <c r="J3" s="96"/>
    </row>
    <row r="4" spans="1:10" ht="15.75">
      <c r="A4" s="98" t="s">
        <v>93</v>
      </c>
      <c r="I4" s="95"/>
      <c r="J4" s="96"/>
    </row>
    <row r="5" spans="1:13" ht="13.5">
      <c r="A5" s="8"/>
      <c r="B5" s="11">
        <v>2004</v>
      </c>
      <c r="C5" s="11">
        <v>2005</v>
      </c>
      <c r="D5" s="11">
        <v>2006</v>
      </c>
      <c r="E5" s="11">
        <v>2007</v>
      </c>
      <c r="F5" s="11">
        <v>2008</v>
      </c>
      <c r="G5" s="11">
        <v>2009</v>
      </c>
      <c r="H5" s="10" t="s">
        <v>134</v>
      </c>
      <c r="I5" s="95"/>
      <c r="J5" s="96"/>
      <c r="K5" s="96"/>
      <c r="L5" s="95"/>
      <c r="M5" s="95"/>
    </row>
    <row r="6" spans="1:13" ht="13.5">
      <c r="A6" s="148" t="s">
        <v>204</v>
      </c>
      <c r="B6" s="7">
        <v>35</v>
      </c>
      <c r="C6" s="7">
        <v>31</v>
      </c>
      <c r="D6" s="7">
        <v>33</v>
      </c>
      <c r="E6" s="7">
        <v>37</v>
      </c>
      <c r="F6" s="7">
        <v>37</v>
      </c>
      <c r="G6" s="11">
        <v>32</v>
      </c>
      <c r="H6" s="249">
        <v>1</v>
      </c>
      <c r="I6" s="95"/>
      <c r="J6" s="96"/>
      <c r="K6" s="96"/>
      <c r="L6" s="95"/>
      <c r="M6" s="95"/>
    </row>
    <row r="7" spans="1:13" ht="13.5">
      <c r="A7" s="8" t="s">
        <v>402</v>
      </c>
      <c r="B7" s="7">
        <v>14</v>
      </c>
      <c r="C7" s="7">
        <v>13</v>
      </c>
      <c r="D7" s="7">
        <v>15</v>
      </c>
      <c r="E7" s="7">
        <v>19</v>
      </c>
      <c r="F7" s="7">
        <v>17</v>
      </c>
      <c r="G7" s="11">
        <v>18</v>
      </c>
      <c r="H7" s="249">
        <v>2</v>
      </c>
      <c r="I7" s="95"/>
      <c r="J7" s="96"/>
      <c r="K7" s="96"/>
      <c r="L7" s="95"/>
      <c r="M7" s="95"/>
    </row>
    <row r="8" spans="1:13" ht="13.5">
      <c r="A8" s="8" t="s">
        <v>233</v>
      </c>
      <c r="B8" s="7">
        <v>11</v>
      </c>
      <c r="C8" s="7">
        <v>12</v>
      </c>
      <c r="D8" s="7">
        <v>7</v>
      </c>
      <c r="E8" s="7">
        <v>8</v>
      </c>
      <c r="F8" s="7">
        <v>7</v>
      </c>
      <c r="G8" s="11">
        <v>8</v>
      </c>
      <c r="H8" s="249">
        <v>3</v>
      </c>
      <c r="I8" s="95"/>
      <c r="J8" s="96"/>
      <c r="K8" s="96"/>
      <c r="L8" s="95"/>
      <c r="M8" s="95"/>
    </row>
    <row r="9" spans="1:13" ht="13.5">
      <c r="A9" s="8" t="s">
        <v>353</v>
      </c>
      <c r="B9" s="7">
        <v>4</v>
      </c>
      <c r="C9" s="7">
        <v>3</v>
      </c>
      <c r="D9" s="7">
        <v>3</v>
      </c>
      <c r="E9" s="7">
        <v>4</v>
      </c>
      <c r="F9" s="7">
        <v>4</v>
      </c>
      <c r="G9" s="11">
        <v>6</v>
      </c>
      <c r="H9" s="249">
        <v>4</v>
      </c>
      <c r="I9" s="95"/>
      <c r="J9" s="96"/>
      <c r="K9" s="96"/>
      <c r="L9" s="95"/>
      <c r="M9" s="95"/>
    </row>
    <row r="10" spans="1:13" ht="13.5">
      <c r="A10" s="8" t="s">
        <v>621</v>
      </c>
      <c r="B10" s="7">
        <v>5</v>
      </c>
      <c r="C10" s="7">
        <v>7</v>
      </c>
      <c r="D10" s="7">
        <v>5</v>
      </c>
      <c r="E10" s="7">
        <v>6</v>
      </c>
      <c r="F10" s="7">
        <v>5</v>
      </c>
      <c r="G10" s="11">
        <v>5</v>
      </c>
      <c r="H10" s="249">
        <v>5</v>
      </c>
      <c r="I10" s="95"/>
      <c r="J10" s="96"/>
      <c r="K10" s="96"/>
      <c r="L10" s="95"/>
      <c r="M10" s="95"/>
    </row>
    <row r="11" spans="1:13" ht="13.5">
      <c r="A11" s="8" t="s">
        <v>326</v>
      </c>
      <c r="B11" s="7">
        <v>3</v>
      </c>
      <c r="C11" s="7">
        <v>3</v>
      </c>
      <c r="D11" s="7">
        <v>3</v>
      </c>
      <c r="E11" s="7">
        <v>6</v>
      </c>
      <c r="F11" s="7">
        <v>5</v>
      </c>
      <c r="G11" s="241">
        <v>4</v>
      </c>
      <c r="H11" s="249">
        <v>6</v>
      </c>
      <c r="I11" s="95"/>
      <c r="J11" s="96"/>
      <c r="K11" s="96"/>
      <c r="L11" s="95"/>
      <c r="M11" s="95"/>
    </row>
    <row r="12" spans="1:13" ht="13.5">
      <c r="A12" s="8" t="s">
        <v>231</v>
      </c>
      <c r="B12" s="7">
        <v>4</v>
      </c>
      <c r="C12" s="7">
        <v>4</v>
      </c>
      <c r="D12" s="7">
        <v>7</v>
      </c>
      <c r="E12" s="7">
        <v>4</v>
      </c>
      <c r="F12" s="7">
        <v>4</v>
      </c>
      <c r="G12" s="241">
        <v>4</v>
      </c>
      <c r="H12" s="249">
        <v>6</v>
      </c>
      <c r="I12" s="95"/>
      <c r="J12" s="96"/>
      <c r="K12" s="96"/>
      <c r="L12" s="95"/>
      <c r="M12" s="95"/>
    </row>
    <row r="13" spans="1:8" ht="13.5">
      <c r="A13" s="8" t="s">
        <v>232</v>
      </c>
      <c r="B13" s="7">
        <v>5</v>
      </c>
      <c r="C13" s="7">
        <v>2</v>
      </c>
      <c r="D13" s="7">
        <v>3</v>
      </c>
      <c r="E13" s="7">
        <v>3</v>
      </c>
      <c r="F13" s="7">
        <v>3</v>
      </c>
      <c r="G13" s="241">
        <v>4</v>
      </c>
      <c r="H13" s="249">
        <v>6</v>
      </c>
    </row>
    <row r="14" spans="1:8" ht="13.5">
      <c r="A14" s="8" t="s">
        <v>238</v>
      </c>
      <c r="B14" s="7">
        <v>2</v>
      </c>
      <c r="C14" s="7">
        <v>4</v>
      </c>
      <c r="D14" s="7">
        <v>5</v>
      </c>
      <c r="E14" s="7">
        <v>1</v>
      </c>
      <c r="F14" s="7">
        <v>3</v>
      </c>
      <c r="G14" s="241">
        <v>4</v>
      </c>
      <c r="H14" s="249">
        <v>6</v>
      </c>
    </row>
    <row r="15" spans="1:8" ht="13.5">
      <c r="A15" s="8" t="s">
        <v>234</v>
      </c>
      <c r="B15" s="7">
        <v>4</v>
      </c>
      <c r="C15" s="7">
        <v>5</v>
      </c>
      <c r="D15" s="7">
        <v>5</v>
      </c>
      <c r="E15" s="7">
        <v>2</v>
      </c>
      <c r="F15" s="7">
        <v>2</v>
      </c>
      <c r="G15" s="241">
        <v>2</v>
      </c>
      <c r="H15" s="249">
        <v>10</v>
      </c>
    </row>
    <row r="16" spans="1:8" ht="13.5">
      <c r="A16" s="8" t="s">
        <v>205</v>
      </c>
      <c r="B16" s="7">
        <v>2</v>
      </c>
      <c r="C16" s="7">
        <v>2</v>
      </c>
      <c r="D16" s="7">
        <v>2</v>
      </c>
      <c r="E16" s="7">
        <v>2</v>
      </c>
      <c r="F16" s="7">
        <v>2</v>
      </c>
      <c r="G16" s="241">
        <v>2</v>
      </c>
      <c r="H16" s="249">
        <v>10</v>
      </c>
    </row>
    <row r="17" spans="1:8" ht="13.5">
      <c r="A17" s="12" t="s">
        <v>596</v>
      </c>
      <c r="B17" s="13">
        <v>1</v>
      </c>
      <c r="C17" s="13">
        <v>1</v>
      </c>
      <c r="D17" s="13">
        <v>1</v>
      </c>
      <c r="E17" s="13">
        <v>1</v>
      </c>
      <c r="F17" s="13">
        <v>2</v>
      </c>
      <c r="G17" s="242">
        <v>2</v>
      </c>
      <c r="H17" s="159">
        <v>10</v>
      </c>
    </row>
    <row r="18" spans="1:8" ht="13.5">
      <c r="A18" s="8" t="s">
        <v>246</v>
      </c>
      <c r="B18" s="7"/>
      <c r="C18" s="7">
        <v>1</v>
      </c>
      <c r="D18" s="7">
        <v>1</v>
      </c>
      <c r="E18" s="7">
        <v>1</v>
      </c>
      <c r="F18" s="7">
        <v>2</v>
      </c>
      <c r="G18" s="241">
        <v>2</v>
      </c>
      <c r="H18" s="249">
        <v>10</v>
      </c>
    </row>
    <row r="19" spans="1:8" ht="13.5">
      <c r="A19" s="8" t="s">
        <v>241</v>
      </c>
      <c r="B19" s="7"/>
      <c r="C19" s="7"/>
      <c r="D19" s="7"/>
      <c r="E19" s="7">
        <v>1</v>
      </c>
      <c r="F19" s="7">
        <v>2</v>
      </c>
      <c r="G19" s="241">
        <v>2</v>
      </c>
      <c r="H19" s="249">
        <v>10</v>
      </c>
    </row>
    <row r="20" spans="1:8" ht="13.5">
      <c r="A20" s="8" t="s">
        <v>245</v>
      </c>
      <c r="B20" s="7">
        <v>1</v>
      </c>
      <c r="C20" s="7"/>
      <c r="D20" s="7">
        <v>1</v>
      </c>
      <c r="E20" s="7">
        <v>1</v>
      </c>
      <c r="F20" s="7">
        <v>1</v>
      </c>
      <c r="G20" s="241">
        <v>2</v>
      </c>
      <c r="H20" s="249">
        <v>10</v>
      </c>
    </row>
    <row r="21" spans="1:8" ht="13.5">
      <c r="A21" s="8" t="s">
        <v>235</v>
      </c>
      <c r="B21" s="7">
        <v>2</v>
      </c>
      <c r="C21" s="7">
        <v>3</v>
      </c>
      <c r="D21" s="7">
        <v>2</v>
      </c>
      <c r="E21" s="7">
        <v>1</v>
      </c>
      <c r="F21" s="7">
        <v>1</v>
      </c>
      <c r="G21" s="241">
        <v>1</v>
      </c>
      <c r="H21" s="249">
        <v>16</v>
      </c>
    </row>
    <row r="22" spans="1:8" ht="13.5">
      <c r="A22" s="8" t="s">
        <v>344</v>
      </c>
      <c r="B22" s="7">
        <v>1</v>
      </c>
      <c r="C22" s="7">
        <v>1</v>
      </c>
      <c r="D22" s="7">
        <v>2</v>
      </c>
      <c r="E22" s="7">
        <v>1</v>
      </c>
      <c r="F22" s="7">
        <v>1</v>
      </c>
      <c r="G22" s="241">
        <v>1</v>
      </c>
      <c r="H22" s="249">
        <v>16</v>
      </c>
    </row>
    <row r="23" spans="1:8" ht="13.5">
      <c r="A23" s="8" t="s">
        <v>206</v>
      </c>
      <c r="B23" s="7"/>
      <c r="C23" s="7"/>
      <c r="D23" s="7"/>
      <c r="E23" s="7"/>
      <c r="F23" s="7"/>
      <c r="G23" s="241">
        <v>1</v>
      </c>
      <c r="H23" s="249">
        <v>16</v>
      </c>
    </row>
    <row r="24" spans="1:7" ht="13.5">
      <c r="A24" s="8" t="s">
        <v>350</v>
      </c>
      <c r="B24" s="7"/>
      <c r="C24" s="7">
        <v>1</v>
      </c>
      <c r="D24" s="7"/>
      <c r="E24" s="7">
        <v>1</v>
      </c>
      <c r="F24" s="7">
        <v>1</v>
      </c>
      <c r="G24" s="11"/>
    </row>
    <row r="25" spans="1:8" ht="13.5">
      <c r="A25" s="8" t="s">
        <v>207</v>
      </c>
      <c r="B25" s="7">
        <v>1</v>
      </c>
      <c r="C25" s="7">
        <v>1</v>
      </c>
      <c r="D25" s="7"/>
      <c r="E25" s="7"/>
      <c r="F25" s="7">
        <v>1</v>
      </c>
      <c r="G25" s="11"/>
      <c r="H25" s="8"/>
    </row>
    <row r="26" spans="1:8" ht="13.5">
      <c r="A26" s="8" t="s">
        <v>243</v>
      </c>
      <c r="B26" s="7">
        <v>2</v>
      </c>
      <c r="C26" s="7">
        <v>2</v>
      </c>
      <c r="D26" s="7">
        <v>1</v>
      </c>
      <c r="E26" s="7">
        <v>1</v>
      </c>
      <c r="F26" s="7"/>
      <c r="G26" s="11"/>
      <c r="H26" s="8"/>
    </row>
    <row r="27" spans="1:8" ht="13.5">
      <c r="A27" s="8" t="s">
        <v>250</v>
      </c>
      <c r="B27" s="7">
        <v>1</v>
      </c>
      <c r="C27" s="7">
        <v>2</v>
      </c>
      <c r="D27" s="7">
        <v>2</v>
      </c>
      <c r="E27" s="7"/>
      <c r="F27" s="7"/>
      <c r="G27" s="11"/>
      <c r="H27" s="8"/>
    </row>
    <row r="28" spans="1:8" ht="13.5">
      <c r="A28" s="8" t="s">
        <v>247</v>
      </c>
      <c r="B28" s="7">
        <v>1</v>
      </c>
      <c r="C28" s="7">
        <v>1</v>
      </c>
      <c r="D28" s="7">
        <v>1</v>
      </c>
      <c r="E28" s="7"/>
      <c r="F28" s="7"/>
      <c r="G28" s="11"/>
      <c r="H28" s="8"/>
    </row>
    <row r="29" spans="1:8" ht="13.5">
      <c r="A29" s="8" t="s">
        <v>354</v>
      </c>
      <c r="B29" s="7"/>
      <c r="C29" s="7">
        <v>1</v>
      </c>
      <c r="D29" s="7">
        <v>1</v>
      </c>
      <c r="E29" s="7"/>
      <c r="F29" s="7"/>
      <c r="G29" s="11"/>
      <c r="H29" s="8"/>
    </row>
    <row r="30" spans="1:8" ht="13.5">
      <c r="A30" s="8" t="s">
        <v>208</v>
      </c>
      <c r="B30" s="7">
        <v>1</v>
      </c>
      <c r="C30" s="7"/>
      <c r="D30" s="7"/>
      <c r="E30" s="7"/>
      <c r="F30" s="7"/>
      <c r="G30" s="11"/>
      <c r="H30" s="8"/>
    </row>
    <row r="31" ht="13.5">
      <c r="A31" s="177" t="s">
        <v>604</v>
      </c>
    </row>
    <row r="33" spans="1:8" ht="13.5">
      <c r="A33" s="243" t="s">
        <v>603</v>
      </c>
      <c r="B33" s="244">
        <v>20</v>
      </c>
      <c r="C33" s="244">
        <v>21</v>
      </c>
      <c r="D33" s="244">
        <v>20</v>
      </c>
      <c r="E33" s="244">
        <v>19</v>
      </c>
      <c r="F33" s="244">
        <v>19</v>
      </c>
      <c r="G33" s="247">
        <v>18</v>
      </c>
      <c r="H33" s="236"/>
    </row>
    <row r="34" spans="1:8" ht="13.5">
      <c r="A34" s="219" t="s">
        <v>622</v>
      </c>
      <c r="B34" s="245">
        <v>49</v>
      </c>
      <c r="C34" s="82">
        <v>44</v>
      </c>
      <c r="D34" s="82">
        <v>48</v>
      </c>
      <c r="E34" s="82">
        <v>56</v>
      </c>
      <c r="F34" s="82">
        <v>54</v>
      </c>
      <c r="G34" s="220">
        <v>50</v>
      </c>
      <c r="H34" s="83"/>
    </row>
    <row r="35" spans="1:8" ht="26.25">
      <c r="A35" s="246" t="s">
        <v>623</v>
      </c>
      <c r="B35" s="82">
        <v>68</v>
      </c>
      <c r="C35" s="82">
        <v>64</v>
      </c>
      <c r="D35" s="82">
        <v>65</v>
      </c>
      <c r="E35" s="82">
        <v>74</v>
      </c>
      <c r="F35" s="82">
        <v>70</v>
      </c>
      <c r="G35" s="220">
        <v>67</v>
      </c>
      <c r="H35" s="83"/>
    </row>
    <row r="36" spans="1:8" ht="13.5">
      <c r="A36" s="219" t="s">
        <v>679</v>
      </c>
      <c r="B36" s="82">
        <v>35</v>
      </c>
      <c r="C36" s="82">
        <v>35</v>
      </c>
      <c r="D36" s="82">
        <v>40</v>
      </c>
      <c r="E36" s="82">
        <v>35</v>
      </c>
      <c r="F36" s="82">
        <v>36</v>
      </c>
      <c r="G36" s="220">
        <v>39</v>
      </c>
      <c r="H36" s="236"/>
    </row>
    <row r="37" spans="1:8" ht="13.5">
      <c r="A37" s="219" t="s">
        <v>624</v>
      </c>
      <c r="B37" s="82">
        <v>7</v>
      </c>
      <c r="C37" s="82">
        <v>10</v>
      </c>
      <c r="D37" s="82">
        <v>8</v>
      </c>
      <c r="E37" s="82">
        <v>6</v>
      </c>
      <c r="F37" s="82">
        <v>5</v>
      </c>
      <c r="G37" s="220">
        <v>5</v>
      </c>
      <c r="H37" s="236"/>
    </row>
    <row r="38" spans="1:8" ht="13.5">
      <c r="A38" s="116" t="s">
        <v>625</v>
      </c>
      <c r="B38" s="84">
        <v>27</v>
      </c>
      <c r="C38" s="84">
        <v>30</v>
      </c>
      <c r="D38" s="84">
        <v>23</v>
      </c>
      <c r="E38" s="84">
        <v>22</v>
      </c>
      <c r="F38" s="84">
        <v>22</v>
      </c>
      <c r="G38" s="248">
        <v>25</v>
      </c>
      <c r="H38" s="236"/>
    </row>
    <row r="39" ht="13.5">
      <c r="A39" s="96" t="s">
        <v>626</v>
      </c>
    </row>
    <row r="41" ht="13.5">
      <c r="A41" s="235" t="s">
        <v>863</v>
      </c>
    </row>
  </sheetData>
  <printOptions/>
  <pageMargins left="0.75" right="0.75" top="1" bottom="1" header="0" footer="0"/>
  <pageSetup fitToHeight="1" fitToWidth="1"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20"/>
  <dimension ref="A1:O26"/>
  <sheetViews>
    <sheetView zoomScale="75" zoomScaleNormal="75" workbookViewId="0" topLeftCell="A1">
      <selection activeCell="A1" sqref="A1:L26"/>
    </sheetView>
  </sheetViews>
  <sheetFormatPr defaultColWidth="9.140625" defaultRowHeight="12.75"/>
  <cols>
    <col min="1" max="1" width="7.57421875" style="51" customWidth="1"/>
    <col min="2" max="2" width="18.00390625" style="51" bestFit="1" customWidth="1"/>
    <col min="3" max="3" width="17.57421875" style="51" customWidth="1"/>
    <col min="4" max="4" width="17.7109375" style="51" customWidth="1"/>
    <col min="5" max="5" width="17.7109375" style="51" bestFit="1" customWidth="1"/>
    <col min="6" max="6" width="18.421875" style="51" customWidth="1"/>
    <col min="7" max="7" width="16.8515625" style="51" customWidth="1"/>
    <col min="8" max="8" width="17.421875" style="51" bestFit="1" customWidth="1"/>
    <col min="9" max="16384" width="9.140625" style="51" customWidth="1"/>
  </cols>
  <sheetData>
    <row r="1" ht="18">
      <c r="A1" s="394" t="s">
        <v>131</v>
      </c>
    </row>
    <row r="2" spans="1:2" ht="15.75" customHeight="1">
      <c r="A2" s="93"/>
      <c r="B2" s="14" t="s">
        <v>132</v>
      </c>
    </row>
    <row r="3" spans="1:7" ht="14.25" thickBot="1">
      <c r="A3" s="57"/>
      <c r="B3" s="59" t="s">
        <v>185</v>
      </c>
      <c r="C3" s="282" t="s">
        <v>186</v>
      </c>
      <c r="D3" s="282" t="s">
        <v>187</v>
      </c>
      <c r="E3" s="282" t="s">
        <v>188</v>
      </c>
      <c r="F3" s="282" t="s">
        <v>189</v>
      </c>
      <c r="G3" s="282" t="s">
        <v>190</v>
      </c>
    </row>
    <row r="4" spans="1:12" ht="13.5">
      <c r="A4" s="51" t="s">
        <v>191</v>
      </c>
      <c r="B4" s="94">
        <v>63</v>
      </c>
      <c r="C4" s="75">
        <v>23</v>
      </c>
      <c r="D4" s="97" t="s">
        <v>277</v>
      </c>
      <c r="E4" s="97" t="s">
        <v>277</v>
      </c>
      <c r="F4" s="75">
        <v>44</v>
      </c>
      <c r="G4" s="75">
        <v>35</v>
      </c>
      <c r="I4" s="74"/>
      <c r="J4" s="95"/>
      <c r="K4" s="95"/>
      <c r="L4" s="96"/>
    </row>
    <row r="5" spans="1:12" ht="13.5">
      <c r="A5" s="51" t="s">
        <v>192</v>
      </c>
      <c r="B5" s="94">
        <v>66</v>
      </c>
      <c r="C5" s="75">
        <v>18</v>
      </c>
      <c r="D5" s="97" t="s">
        <v>277</v>
      </c>
      <c r="E5" s="75">
        <v>78</v>
      </c>
      <c r="F5" s="75">
        <v>49</v>
      </c>
      <c r="G5" s="75">
        <v>50</v>
      </c>
      <c r="I5" s="74"/>
      <c r="J5" s="95"/>
      <c r="K5" s="95"/>
      <c r="L5" s="96"/>
    </row>
    <row r="6" spans="1:9" ht="13.5">
      <c r="A6" s="86" t="s">
        <v>193</v>
      </c>
      <c r="B6" s="237">
        <v>54</v>
      </c>
      <c r="C6" s="239">
        <v>26</v>
      </c>
      <c r="D6" s="238" t="s">
        <v>277</v>
      </c>
      <c r="E6" s="239">
        <v>44</v>
      </c>
      <c r="F6" s="239">
        <v>47</v>
      </c>
      <c r="G6" s="239">
        <v>40</v>
      </c>
      <c r="I6" s="74"/>
    </row>
    <row r="7" spans="1:15" ht="13.5">
      <c r="A7" s="51" t="s">
        <v>194</v>
      </c>
      <c r="B7" s="94">
        <v>93</v>
      </c>
      <c r="C7" s="75">
        <v>67</v>
      </c>
      <c r="D7" s="75">
        <v>319</v>
      </c>
      <c r="E7" s="75">
        <v>62</v>
      </c>
      <c r="F7" s="75">
        <v>81</v>
      </c>
      <c r="G7" s="75">
        <v>45</v>
      </c>
      <c r="I7" s="74"/>
      <c r="J7" s="95"/>
      <c r="K7" s="95"/>
      <c r="L7" s="96"/>
      <c r="M7" s="96"/>
      <c r="N7" s="95"/>
      <c r="O7" s="95"/>
    </row>
    <row r="8" spans="1:15" ht="13.5">
      <c r="A8" s="51" t="s">
        <v>195</v>
      </c>
      <c r="B8" s="94">
        <v>48</v>
      </c>
      <c r="C8" s="75">
        <v>58</v>
      </c>
      <c r="D8" s="75">
        <v>281</v>
      </c>
      <c r="E8" s="75">
        <v>59</v>
      </c>
      <c r="F8" s="75">
        <v>75</v>
      </c>
      <c r="G8" s="75">
        <v>31</v>
      </c>
      <c r="I8" s="74"/>
      <c r="J8" s="95"/>
      <c r="K8" s="95"/>
      <c r="L8" s="96"/>
      <c r="M8" s="96"/>
      <c r="N8" s="95"/>
      <c r="O8" s="95"/>
    </row>
    <row r="9" spans="1:15" ht="13.5">
      <c r="A9" s="51" t="s">
        <v>196</v>
      </c>
      <c r="B9" s="94">
        <v>51</v>
      </c>
      <c r="C9" s="75">
        <v>68</v>
      </c>
      <c r="D9" s="97" t="s">
        <v>277</v>
      </c>
      <c r="E9" s="75">
        <v>86</v>
      </c>
      <c r="F9" s="75">
        <v>72</v>
      </c>
      <c r="G9" s="75">
        <v>36</v>
      </c>
      <c r="I9" s="74"/>
      <c r="J9" s="95"/>
      <c r="K9" s="95"/>
      <c r="L9" s="96"/>
      <c r="M9" s="96"/>
      <c r="N9" s="95"/>
      <c r="O9" s="95"/>
    </row>
    <row r="10" spans="3:15" ht="13.5">
      <c r="C10" s="74"/>
      <c r="D10" s="74"/>
      <c r="E10" s="74"/>
      <c r="F10" s="74"/>
      <c r="G10" s="74"/>
      <c r="I10" s="74"/>
      <c r="J10" s="95"/>
      <c r="K10" s="95"/>
      <c r="L10" s="96"/>
      <c r="M10" s="96"/>
      <c r="N10" s="95"/>
      <c r="O10" s="95"/>
    </row>
    <row r="11" spans="1:15" ht="14.25" thickBot="1">
      <c r="A11" s="57"/>
      <c r="B11" s="59" t="s">
        <v>185</v>
      </c>
      <c r="C11" s="282" t="s">
        <v>186</v>
      </c>
      <c r="D11" s="282" t="s">
        <v>187</v>
      </c>
      <c r="E11" s="282" t="s">
        <v>188</v>
      </c>
      <c r="F11" s="282" t="s">
        <v>189</v>
      </c>
      <c r="G11" s="282" t="s">
        <v>190</v>
      </c>
      <c r="I11" s="74"/>
      <c r="J11" s="95"/>
      <c r="K11" s="95"/>
      <c r="L11" s="96"/>
      <c r="M11" s="96"/>
      <c r="N11" s="95"/>
      <c r="O11" s="95"/>
    </row>
    <row r="12" spans="1:15" ht="13.5">
      <c r="A12" s="51" t="s">
        <v>197</v>
      </c>
      <c r="B12" s="52">
        <v>127</v>
      </c>
      <c r="C12" s="97" t="s">
        <v>277</v>
      </c>
      <c r="D12" s="97" t="s">
        <v>277</v>
      </c>
      <c r="E12" s="75">
        <v>54</v>
      </c>
      <c r="F12" s="75">
        <v>39</v>
      </c>
      <c r="G12" s="75">
        <v>52</v>
      </c>
      <c r="I12" s="74"/>
      <c r="J12" s="95"/>
      <c r="K12" s="95"/>
      <c r="L12" s="96"/>
      <c r="M12" s="96"/>
      <c r="N12" s="95"/>
      <c r="O12" s="95"/>
    </row>
    <row r="13" spans="1:15" ht="13.5">
      <c r="A13" s="51" t="s">
        <v>198</v>
      </c>
      <c r="B13" s="52">
        <v>138</v>
      </c>
      <c r="C13" s="97" t="s">
        <v>277</v>
      </c>
      <c r="D13" s="97" t="s">
        <v>277</v>
      </c>
      <c r="E13" s="75">
        <v>68</v>
      </c>
      <c r="F13" s="75">
        <v>47</v>
      </c>
      <c r="G13" s="97" t="s">
        <v>277</v>
      </c>
      <c r="I13" s="74"/>
      <c r="J13" s="95"/>
      <c r="K13" s="95"/>
      <c r="L13" s="96"/>
      <c r="M13" s="96"/>
      <c r="N13" s="95"/>
      <c r="O13" s="95"/>
    </row>
    <row r="14" spans="1:15" ht="13.5">
      <c r="A14" s="86" t="s">
        <v>199</v>
      </c>
      <c r="B14" s="240">
        <v>126</v>
      </c>
      <c r="C14" s="238" t="s">
        <v>277</v>
      </c>
      <c r="D14" s="238" t="s">
        <v>277</v>
      </c>
      <c r="E14" s="239">
        <v>86</v>
      </c>
      <c r="F14" s="239">
        <v>64</v>
      </c>
      <c r="G14" s="238" t="s">
        <v>277</v>
      </c>
      <c r="I14" s="74"/>
      <c r="J14" s="95"/>
      <c r="K14" s="95"/>
      <c r="L14" s="96"/>
      <c r="M14" s="96"/>
      <c r="N14" s="95"/>
      <c r="O14" s="95"/>
    </row>
    <row r="15" spans="1:15" ht="13.5">
      <c r="A15" s="51" t="s">
        <v>200</v>
      </c>
      <c r="B15" s="52">
        <v>114</v>
      </c>
      <c r="C15" s="75">
        <v>120</v>
      </c>
      <c r="D15" s="75">
        <v>226</v>
      </c>
      <c r="E15" s="75">
        <v>142</v>
      </c>
      <c r="F15" s="75">
        <v>102</v>
      </c>
      <c r="G15" s="75">
        <v>166</v>
      </c>
      <c r="I15" s="74"/>
      <c r="J15" s="95"/>
      <c r="K15" s="95"/>
      <c r="L15" s="96"/>
      <c r="M15" s="96"/>
      <c r="N15" s="95"/>
      <c r="O15" s="95"/>
    </row>
    <row r="16" spans="1:9" ht="13.5">
      <c r="A16" s="51" t="s">
        <v>201</v>
      </c>
      <c r="B16" s="52">
        <v>81</v>
      </c>
      <c r="C16" s="75">
        <v>100</v>
      </c>
      <c r="D16" s="75">
        <v>230</v>
      </c>
      <c r="E16" s="75">
        <v>127</v>
      </c>
      <c r="F16" s="75">
        <v>92</v>
      </c>
      <c r="G16" s="75">
        <v>94</v>
      </c>
      <c r="I16" s="74"/>
    </row>
    <row r="17" spans="1:9" ht="13.5">
      <c r="A17" s="51" t="s">
        <v>202</v>
      </c>
      <c r="B17" s="52">
        <v>63</v>
      </c>
      <c r="C17" s="75">
        <v>80</v>
      </c>
      <c r="D17" s="75">
        <v>182</v>
      </c>
      <c r="E17" s="75">
        <v>64</v>
      </c>
      <c r="F17" s="75">
        <v>71</v>
      </c>
      <c r="G17" s="75">
        <v>88</v>
      </c>
      <c r="I17" s="74"/>
    </row>
    <row r="18" spans="1:8" ht="13.5">
      <c r="A18" s="86"/>
      <c r="B18" s="86"/>
      <c r="C18" s="86"/>
      <c r="D18" s="86"/>
      <c r="E18" s="86"/>
      <c r="F18" s="86"/>
      <c r="G18" s="86"/>
      <c r="H18" s="86"/>
    </row>
    <row r="19" spans="1:8" ht="16.5" thickBot="1">
      <c r="A19" s="433" t="s">
        <v>181</v>
      </c>
      <c r="B19" s="236"/>
      <c r="C19" s="236"/>
      <c r="D19" s="236"/>
      <c r="E19" s="236"/>
      <c r="F19" s="236"/>
      <c r="G19" s="236"/>
      <c r="H19" s="123"/>
    </row>
    <row r="20" spans="1:8" ht="13.5">
      <c r="A20" s="375"/>
      <c r="B20" s="376">
        <v>2004</v>
      </c>
      <c r="C20" s="376">
        <v>2005</v>
      </c>
      <c r="D20" s="376">
        <v>2006</v>
      </c>
      <c r="E20" s="376">
        <v>2007</v>
      </c>
      <c r="F20" s="376">
        <v>2008</v>
      </c>
      <c r="G20" s="377">
        <v>2009</v>
      </c>
      <c r="H20" s="86"/>
    </row>
    <row r="21" spans="1:8" ht="13.5">
      <c r="A21" s="378" t="s">
        <v>182</v>
      </c>
      <c r="B21" s="239">
        <v>63</v>
      </c>
      <c r="C21" s="239">
        <v>66</v>
      </c>
      <c r="D21" s="239">
        <v>54</v>
      </c>
      <c r="E21" s="239">
        <v>93</v>
      </c>
      <c r="F21" s="239">
        <v>48</v>
      </c>
      <c r="G21" s="379">
        <v>51</v>
      </c>
      <c r="H21" s="64"/>
    </row>
    <row r="22" spans="1:8" ht="13.5">
      <c r="A22" s="378" t="s">
        <v>183</v>
      </c>
      <c r="B22" s="239">
        <v>127</v>
      </c>
      <c r="C22" s="239">
        <v>138</v>
      </c>
      <c r="D22" s="239">
        <v>126</v>
      </c>
      <c r="E22" s="239">
        <v>114</v>
      </c>
      <c r="F22" s="239">
        <v>81</v>
      </c>
      <c r="G22" s="379">
        <v>63</v>
      </c>
      <c r="H22" s="64"/>
    </row>
    <row r="23" spans="1:8" ht="14.25" thickBot="1">
      <c r="A23" s="380" t="s">
        <v>184</v>
      </c>
      <c r="B23" s="381">
        <v>145</v>
      </c>
      <c r="C23" s="381">
        <v>154</v>
      </c>
      <c r="D23" s="381">
        <v>194</v>
      </c>
      <c r="E23" s="381">
        <v>130</v>
      </c>
      <c r="F23" s="381">
        <v>133</v>
      </c>
      <c r="G23" s="382">
        <v>159</v>
      </c>
      <c r="H23" s="64"/>
    </row>
    <row r="25" ht="13.5">
      <c r="A25" s="235" t="s">
        <v>864</v>
      </c>
    </row>
    <row r="26" ht="13.5">
      <c r="A26" s="573" t="s">
        <v>133</v>
      </c>
    </row>
  </sheetData>
  <printOptions/>
  <pageMargins left="0.75" right="0.75" top="1" bottom="1" header="0" footer="0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1:J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2.140625" style="0" customWidth="1"/>
    <col min="2" max="2" width="11.00390625" style="0" bestFit="1" customWidth="1"/>
    <col min="3" max="4" width="10.8515625" style="0" bestFit="1" customWidth="1"/>
    <col min="5" max="5" width="10.57421875" style="0" bestFit="1" customWidth="1"/>
    <col min="6" max="6" width="10.57421875" style="0" customWidth="1"/>
  </cols>
  <sheetData>
    <row r="1" spans="1:10" ht="18">
      <c r="A1" s="394" t="s">
        <v>171</v>
      </c>
      <c r="B1" s="8"/>
      <c r="C1" s="8"/>
      <c r="D1" s="8"/>
      <c r="E1" s="8"/>
      <c r="F1" s="8"/>
      <c r="G1" s="8"/>
      <c r="H1" s="8"/>
      <c r="I1" s="8"/>
      <c r="J1" s="8"/>
    </row>
    <row r="2" spans="7:10" ht="12.75">
      <c r="G2" s="8"/>
      <c r="H2" s="8"/>
      <c r="I2" s="8"/>
      <c r="J2" s="8"/>
    </row>
    <row r="3" spans="1:10" ht="13.5" thickBot="1">
      <c r="A3" s="426"/>
      <c r="B3" s="747" t="s">
        <v>873</v>
      </c>
      <c r="C3" s="748" t="s">
        <v>874</v>
      </c>
      <c r="D3" s="748" t="s">
        <v>875</v>
      </c>
      <c r="E3" s="748" t="s">
        <v>876</v>
      </c>
      <c r="F3" s="749" t="s">
        <v>877</v>
      </c>
      <c r="G3" s="8"/>
      <c r="H3" s="8"/>
      <c r="I3" s="8"/>
      <c r="J3" s="8"/>
    </row>
    <row r="4" spans="1:10" ht="25.5">
      <c r="A4" s="422" t="s">
        <v>445</v>
      </c>
      <c r="B4" s="249">
        <v>133.3</v>
      </c>
      <c r="C4" s="249">
        <v>178.1</v>
      </c>
      <c r="D4" s="249">
        <v>235.9</v>
      </c>
      <c r="E4" s="249">
        <v>324</v>
      </c>
      <c r="F4" s="201">
        <v>365.1</v>
      </c>
      <c r="G4" s="8"/>
      <c r="H4" s="8"/>
      <c r="I4" s="8"/>
      <c r="J4" s="8"/>
    </row>
    <row r="5" spans="1:10" ht="25.5">
      <c r="A5" s="423" t="s">
        <v>446</v>
      </c>
      <c r="B5" s="424">
        <v>0.0233</v>
      </c>
      <c r="C5" s="424">
        <v>0.022</v>
      </c>
      <c r="D5" s="424">
        <v>0.0234</v>
      </c>
      <c r="E5" s="424">
        <v>0.0249</v>
      </c>
      <c r="F5" s="425">
        <v>0.0237</v>
      </c>
      <c r="G5" s="8"/>
      <c r="H5" s="8"/>
      <c r="I5" s="8"/>
      <c r="J5" s="8"/>
    </row>
    <row r="6" spans="2:10" ht="12.75"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162" t="s">
        <v>597</v>
      </c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8"/>
      <c r="C8" s="8"/>
      <c r="D8" s="8"/>
      <c r="E8" s="8"/>
      <c r="F8" s="8"/>
      <c r="G8" s="8"/>
      <c r="H8" s="8"/>
      <c r="I8" s="8"/>
      <c r="J8" s="8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21">
    <pageSetUpPr fitToPage="1"/>
  </sheetPr>
  <dimension ref="A1:J46"/>
  <sheetViews>
    <sheetView zoomScale="70" zoomScaleNormal="70" workbookViewId="0" topLeftCell="A1">
      <selection activeCell="D47" sqref="D47"/>
    </sheetView>
  </sheetViews>
  <sheetFormatPr defaultColWidth="9.140625" defaultRowHeight="12.75"/>
  <cols>
    <col min="1" max="1" width="31.7109375" style="0" customWidth="1"/>
    <col min="9" max="9" width="7.57421875" style="0" customWidth="1"/>
    <col min="10" max="10" width="24.57421875" style="0" bestFit="1" customWidth="1"/>
  </cols>
  <sheetData>
    <row r="1" ht="18">
      <c r="A1" s="394" t="s">
        <v>143</v>
      </c>
    </row>
    <row r="3" ht="15.75">
      <c r="A3" s="98" t="s">
        <v>606</v>
      </c>
    </row>
    <row r="4" ht="15.75">
      <c r="A4" s="98" t="s">
        <v>209</v>
      </c>
    </row>
    <row r="5" spans="1:10" ht="12.75">
      <c r="A5" s="123"/>
      <c r="B5" s="123"/>
      <c r="C5" s="123"/>
      <c r="D5" s="123"/>
      <c r="E5" s="123"/>
      <c r="F5" s="123"/>
      <c r="G5" s="123"/>
      <c r="H5" s="123"/>
      <c r="I5" s="123"/>
      <c r="J5" s="123"/>
    </row>
    <row r="6" spans="1:10" ht="13.5" thickBot="1">
      <c r="A6" s="150"/>
      <c r="B6" s="589">
        <v>2003</v>
      </c>
      <c r="C6" s="589">
        <v>2004</v>
      </c>
      <c r="D6" s="589">
        <v>2005</v>
      </c>
      <c r="E6" s="589">
        <v>2006</v>
      </c>
      <c r="F6" s="589">
        <v>2007</v>
      </c>
      <c r="G6" s="589">
        <v>2008</v>
      </c>
      <c r="H6" s="589">
        <v>2009</v>
      </c>
      <c r="I6" s="589">
        <v>2010</v>
      </c>
      <c r="J6" s="589" t="s">
        <v>134</v>
      </c>
    </row>
    <row r="7" spans="1:10" ht="12.75">
      <c r="A7" s="8" t="s">
        <v>204</v>
      </c>
      <c r="B7" s="7">
        <v>58</v>
      </c>
      <c r="C7" s="7">
        <v>51</v>
      </c>
      <c r="D7" s="7">
        <v>53</v>
      </c>
      <c r="E7" s="7">
        <v>54</v>
      </c>
      <c r="F7" s="7">
        <v>54</v>
      </c>
      <c r="G7" s="7">
        <v>54</v>
      </c>
      <c r="H7" s="7">
        <v>55</v>
      </c>
      <c r="I7" s="233">
        <v>55</v>
      </c>
      <c r="J7" s="249">
        <v>1</v>
      </c>
    </row>
    <row r="8" spans="1:10" ht="12.75">
      <c r="A8" s="8" t="s">
        <v>402</v>
      </c>
      <c r="B8" s="7">
        <v>9</v>
      </c>
      <c r="C8" s="7">
        <v>11</v>
      </c>
      <c r="D8" s="7">
        <v>11</v>
      </c>
      <c r="E8" s="7">
        <v>11</v>
      </c>
      <c r="F8" s="7">
        <v>11</v>
      </c>
      <c r="G8" s="7">
        <v>11</v>
      </c>
      <c r="H8" s="7">
        <v>11</v>
      </c>
      <c r="I8" s="233">
        <v>11</v>
      </c>
      <c r="J8" s="249">
        <v>2</v>
      </c>
    </row>
    <row r="9" spans="1:10" ht="12.75">
      <c r="A9" s="8" t="s">
        <v>232</v>
      </c>
      <c r="B9" s="7">
        <v>5</v>
      </c>
      <c r="C9" s="7">
        <v>7</v>
      </c>
      <c r="D9" s="7">
        <v>5</v>
      </c>
      <c r="E9" s="7">
        <v>5</v>
      </c>
      <c r="F9" s="7">
        <v>6</v>
      </c>
      <c r="G9" s="7">
        <v>6</v>
      </c>
      <c r="H9" s="7">
        <v>5</v>
      </c>
      <c r="I9" s="233">
        <v>5</v>
      </c>
      <c r="J9" s="249">
        <v>3</v>
      </c>
    </row>
    <row r="10" spans="1:10" ht="12.75">
      <c r="A10" s="8" t="s">
        <v>353</v>
      </c>
      <c r="B10" s="7">
        <v>5</v>
      </c>
      <c r="C10" s="7">
        <v>5</v>
      </c>
      <c r="D10" s="7">
        <v>5</v>
      </c>
      <c r="E10" s="7">
        <v>6</v>
      </c>
      <c r="F10" s="7">
        <v>6</v>
      </c>
      <c r="G10" s="7">
        <v>4</v>
      </c>
      <c r="H10" s="7">
        <v>5</v>
      </c>
      <c r="I10" s="233">
        <v>5</v>
      </c>
      <c r="J10" s="249">
        <v>3</v>
      </c>
    </row>
    <row r="11" spans="1:10" ht="12.75">
      <c r="A11" s="8" t="s">
        <v>326</v>
      </c>
      <c r="B11" s="7">
        <v>4</v>
      </c>
      <c r="C11" s="7">
        <v>4</v>
      </c>
      <c r="D11" s="7">
        <v>4</v>
      </c>
      <c r="E11" s="7">
        <v>4</v>
      </c>
      <c r="F11" s="7">
        <v>4</v>
      </c>
      <c r="G11" s="7">
        <v>4</v>
      </c>
      <c r="H11" s="7">
        <v>4</v>
      </c>
      <c r="I11" s="233">
        <v>3</v>
      </c>
      <c r="J11" s="249">
        <v>5</v>
      </c>
    </row>
    <row r="12" spans="1:10" ht="12.75">
      <c r="A12" s="8" t="s">
        <v>241</v>
      </c>
      <c r="B12" s="7">
        <v>3</v>
      </c>
      <c r="C12" s="7">
        <v>4</v>
      </c>
      <c r="D12" s="7">
        <v>4</v>
      </c>
      <c r="E12" s="7">
        <v>4</v>
      </c>
      <c r="F12" s="7">
        <v>4</v>
      </c>
      <c r="G12" s="7">
        <v>4</v>
      </c>
      <c r="H12" s="7">
        <v>3</v>
      </c>
      <c r="I12" s="233">
        <v>3</v>
      </c>
      <c r="J12" s="249">
        <v>6</v>
      </c>
    </row>
    <row r="13" spans="1:10" ht="12.75">
      <c r="A13" s="8" t="s">
        <v>233</v>
      </c>
      <c r="B13" s="7">
        <v>2</v>
      </c>
      <c r="C13" s="7">
        <v>2</v>
      </c>
      <c r="D13" s="7">
        <v>2</v>
      </c>
      <c r="E13" s="7">
        <v>2</v>
      </c>
      <c r="F13" s="7">
        <v>2</v>
      </c>
      <c r="G13" s="7">
        <v>3</v>
      </c>
      <c r="H13" s="7">
        <v>3</v>
      </c>
      <c r="I13" s="233">
        <v>3</v>
      </c>
      <c r="J13" s="249">
        <v>6</v>
      </c>
    </row>
    <row r="14" spans="1:10" ht="12.75">
      <c r="A14" s="8" t="s">
        <v>234</v>
      </c>
      <c r="B14" s="7">
        <v>2</v>
      </c>
      <c r="C14" s="7">
        <v>4</v>
      </c>
      <c r="D14" s="7">
        <v>4</v>
      </c>
      <c r="E14" s="7">
        <v>4</v>
      </c>
      <c r="F14" s="7">
        <v>4</v>
      </c>
      <c r="G14" s="7">
        <v>3</v>
      </c>
      <c r="H14" s="7">
        <v>3</v>
      </c>
      <c r="I14" s="233">
        <v>3</v>
      </c>
      <c r="J14" s="249">
        <v>6</v>
      </c>
    </row>
    <row r="15" spans="1:10" ht="12.75">
      <c r="A15" s="8" t="s">
        <v>238</v>
      </c>
      <c r="B15" s="7">
        <v>3</v>
      </c>
      <c r="C15" s="7">
        <v>3</v>
      </c>
      <c r="D15" s="7">
        <v>3</v>
      </c>
      <c r="E15" s="7">
        <v>3</v>
      </c>
      <c r="F15" s="7">
        <v>3</v>
      </c>
      <c r="G15" s="7">
        <v>3</v>
      </c>
      <c r="H15" s="7">
        <v>3</v>
      </c>
      <c r="I15" s="233">
        <v>3</v>
      </c>
      <c r="J15" s="249">
        <v>6</v>
      </c>
    </row>
    <row r="16" spans="1:10" ht="12.75">
      <c r="A16" s="8" t="s">
        <v>231</v>
      </c>
      <c r="B16" s="7">
        <v>3</v>
      </c>
      <c r="C16" s="7">
        <v>2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233">
        <v>2</v>
      </c>
      <c r="J16" s="249">
        <v>10</v>
      </c>
    </row>
    <row r="17" spans="1:10" ht="12.75">
      <c r="A17" s="12" t="s">
        <v>596</v>
      </c>
      <c r="B17" s="13">
        <v>1</v>
      </c>
      <c r="C17" s="13">
        <v>1</v>
      </c>
      <c r="D17" s="13">
        <v>1</v>
      </c>
      <c r="E17" s="13">
        <v>1</v>
      </c>
      <c r="F17" s="13">
        <v>1</v>
      </c>
      <c r="G17" s="13">
        <v>2</v>
      </c>
      <c r="H17" s="13">
        <v>2</v>
      </c>
      <c r="I17" s="19">
        <v>2</v>
      </c>
      <c r="J17" s="159">
        <v>10</v>
      </c>
    </row>
    <row r="18" spans="1:10" ht="12.75">
      <c r="A18" s="8" t="s">
        <v>350</v>
      </c>
      <c r="B18" s="7">
        <v>1</v>
      </c>
      <c r="C18" s="7">
        <v>1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  <c r="I18" s="233">
        <v>1</v>
      </c>
      <c r="J18" s="249">
        <v>12</v>
      </c>
    </row>
    <row r="19" spans="1:10" ht="12.75">
      <c r="A19" s="8" t="s">
        <v>207</v>
      </c>
      <c r="B19" s="7">
        <v>1</v>
      </c>
      <c r="C19" s="7">
        <v>1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I19" s="233">
        <v>1</v>
      </c>
      <c r="J19" s="249">
        <v>12</v>
      </c>
    </row>
    <row r="20" spans="1:10" ht="12.75">
      <c r="A20" s="8" t="s">
        <v>242</v>
      </c>
      <c r="B20" s="7">
        <v>1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233">
        <v>1</v>
      </c>
      <c r="J20" s="249">
        <v>12</v>
      </c>
    </row>
    <row r="21" spans="1:10" ht="12.75">
      <c r="A21" s="8" t="s">
        <v>247</v>
      </c>
      <c r="B21" s="7"/>
      <c r="C21" s="7"/>
      <c r="D21" s="7">
        <v>1</v>
      </c>
      <c r="E21" s="7">
        <v>1</v>
      </c>
      <c r="F21" s="7">
        <v>1</v>
      </c>
      <c r="G21" s="7">
        <v>1</v>
      </c>
      <c r="H21" s="7">
        <v>1</v>
      </c>
      <c r="I21" s="233">
        <v>1</v>
      </c>
      <c r="J21" s="249">
        <v>12</v>
      </c>
    </row>
    <row r="22" spans="1:10" ht="12.75">
      <c r="A22" s="8" t="s">
        <v>235</v>
      </c>
      <c r="B22" s="7">
        <v>1</v>
      </c>
      <c r="C22" s="7"/>
      <c r="D22" s="7"/>
      <c r="E22" s="7"/>
      <c r="F22" s="7"/>
      <c r="G22" s="7"/>
      <c r="H22" s="7"/>
      <c r="I22" s="233">
        <v>1</v>
      </c>
      <c r="J22" s="249">
        <v>12</v>
      </c>
    </row>
    <row r="23" spans="1:10" ht="12.75">
      <c r="A23" s="8" t="s">
        <v>237</v>
      </c>
      <c r="B23" s="7">
        <v>1</v>
      </c>
      <c r="C23" s="7">
        <v>1</v>
      </c>
      <c r="D23" s="7">
        <v>1</v>
      </c>
      <c r="E23" s="7">
        <v>1</v>
      </c>
      <c r="F23" s="7"/>
      <c r="G23" s="7"/>
      <c r="H23" s="7"/>
      <c r="I23" s="71"/>
      <c r="J23" s="249"/>
    </row>
    <row r="24" spans="1:10" ht="12.75">
      <c r="A24" s="8" t="s">
        <v>243</v>
      </c>
      <c r="B24" s="7">
        <v>1</v>
      </c>
      <c r="C24" s="7">
        <v>1</v>
      </c>
      <c r="D24" s="7">
        <v>1</v>
      </c>
      <c r="E24" s="7"/>
      <c r="F24" s="7"/>
      <c r="G24" s="7"/>
      <c r="H24" s="7"/>
      <c r="I24" s="71"/>
      <c r="J24" s="249"/>
    </row>
    <row r="26" spans="2:10" ht="12.75">
      <c r="B26" s="590"/>
      <c r="C26" s="590"/>
      <c r="D26" s="590"/>
      <c r="E26" s="590"/>
      <c r="F26" s="590"/>
      <c r="G26" s="590"/>
      <c r="H26" s="590"/>
      <c r="I26" s="591"/>
      <c r="J26" s="231"/>
    </row>
    <row r="27" ht="12.75">
      <c r="A27" s="8" t="s">
        <v>604</v>
      </c>
    </row>
    <row r="28" ht="13.5" thickBot="1"/>
    <row r="29" spans="1:10" ht="12.75">
      <c r="A29" s="283" t="s">
        <v>603</v>
      </c>
      <c r="B29" s="592">
        <v>17</v>
      </c>
      <c r="C29" s="593">
        <v>16</v>
      </c>
      <c r="D29" s="593">
        <v>17</v>
      </c>
      <c r="E29" s="593">
        <v>16</v>
      </c>
      <c r="F29" s="593">
        <v>15</v>
      </c>
      <c r="G29" s="593">
        <v>15</v>
      </c>
      <c r="H29" s="593">
        <v>15</v>
      </c>
      <c r="I29" s="594">
        <v>16</v>
      </c>
      <c r="J29" s="102"/>
    </row>
    <row r="30" spans="1:10" ht="12.75">
      <c r="A30" s="284" t="s">
        <v>622</v>
      </c>
      <c r="B30" s="82">
        <v>67</v>
      </c>
      <c r="C30" s="245">
        <v>62</v>
      </c>
      <c r="D30" s="82">
        <v>64</v>
      </c>
      <c r="E30" s="82">
        <v>65</v>
      </c>
      <c r="F30" s="82">
        <v>65</v>
      </c>
      <c r="G30" s="82">
        <v>65</v>
      </c>
      <c r="H30" s="82">
        <v>66</v>
      </c>
      <c r="I30" s="595">
        <v>66</v>
      </c>
      <c r="J30" s="72"/>
    </row>
    <row r="31" spans="1:10" ht="25.5">
      <c r="A31" s="285" t="s">
        <v>5</v>
      </c>
      <c r="B31" s="82">
        <v>73</v>
      </c>
      <c r="C31" s="82">
        <v>68</v>
      </c>
      <c r="D31" s="82">
        <v>70</v>
      </c>
      <c r="E31" s="82">
        <v>71</v>
      </c>
      <c r="F31" s="82">
        <v>71</v>
      </c>
      <c r="G31" s="82">
        <v>72</v>
      </c>
      <c r="H31" s="82">
        <v>73</v>
      </c>
      <c r="I31" s="595">
        <f>I7+I8+I11+I13</f>
        <v>72</v>
      </c>
      <c r="J31" s="72"/>
    </row>
    <row r="32" spans="1:10" ht="12.75">
      <c r="A32" s="284" t="s">
        <v>782</v>
      </c>
      <c r="B32" s="82">
        <v>31</v>
      </c>
      <c r="C32" s="82">
        <v>36</v>
      </c>
      <c r="D32" s="82">
        <v>34</v>
      </c>
      <c r="E32" s="82">
        <v>33</v>
      </c>
      <c r="F32" s="82">
        <v>33</v>
      </c>
      <c r="G32" s="82">
        <v>33</v>
      </c>
      <c r="H32" s="82">
        <v>31</v>
      </c>
      <c r="I32" s="595">
        <v>31</v>
      </c>
      <c r="J32" s="72"/>
    </row>
    <row r="33" spans="1:10" ht="12.75">
      <c r="A33" s="284" t="s">
        <v>624</v>
      </c>
      <c r="B33" s="82"/>
      <c r="C33" s="82"/>
      <c r="D33" s="82">
        <v>1</v>
      </c>
      <c r="E33" s="82">
        <v>1</v>
      </c>
      <c r="F33" s="82">
        <v>1</v>
      </c>
      <c r="G33" s="82">
        <v>1</v>
      </c>
      <c r="H33" s="82">
        <v>1</v>
      </c>
      <c r="I33" s="595">
        <v>1</v>
      </c>
      <c r="J33" s="72"/>
    </row>
    <row r="34" spans="1:10" ht="13.5" thickBot="1">
      <c r="A34" s="286" t="s">
        <v>625</v>
      </c>
      <c r="B34" s="596">
        <v>8</v>
      </c>
      <c r="C34" s="596">
        <v>8</v>
      </c>
      <c r="D34" s="596">
        <v>9</v>
      </c>
      <c r="E34" s="596">
        <v>10</v>
      </c>
      <c r="F34" s="596">
        <v>10</v>
      </c>
      <c r="G34" s="596">
        <v>9</v>
      </c>
      <c r="H34" s="596">
        <v>10</v>
      </c>
      <c r="I34" s="597">
        <v>10</v>
      </c>
      <c r="J34" s="72"/>
    </row>
    <row r="36" ht="25.5">
      <c r="A36" s="96" t="s">
        <v>605</v>
      </c>
    </row>
    <row r="37" ht="13.5" thickBot="1"/>
    <row r="38" spans="1:9" ht="12.75">
      <c r="A38" s="361" t="s">
        <v>806</v>
      </c>
      <c r="B38" s="121"/>
      <c r="C38" s="121"/>
      <c r="D38" s="121"/>
      <c r="E38" s="121"/>
      <c r="F38" s="121"/>
      <c r="G38" s="121"/>
      <c r="H38" s="121"/>
      <c r="I38" s="122"/>
    </row>
    <row r="39" spans="1:9" ht="13.5">
      <c r="A39" s="362"/>
      <c r="B39" s="240">
        <v>2003</v>
      </c>
      <c r="C39" s="240">
        <v>2004</v>
      </c>
      <c r="D39" s="240">
        <v>2005</v>
      </c>
      <c r="E39" s="240">
        <v>2006</v>
      </c>
      <c r="F39" s="240">
        <v>2007</v>
      </c>
      <c r="G39" s="240">
        <v>2008</v>
      </c>
      <c r="H39" s="240">
        <v>2009</v>
      </c>
      <c r="I39" s="363">
        <v>2010</v>
      </c>
    </row>
    <row r="40" spans="1:9" ht="13.5">
      <c r="A40" s="362" t="s">
        <v>787</v>
      </c>
      <c r="B40" s="239">
        <v>65</v>
      </c>
      <c r="C40" s="239">
        <v>59</v>
      </c>
      <c r="D40" s="239">
        <v>57</v>
      </c>
      <c r="E40" s="239">
        <v>56</v>
      </c>
      <c r="F40" s="239">
        <v>46</v>
      </c>
      <c r="G40" s="239">
        <v>45</v>
      </c>
      <c r="H40" s="239">
        <v>43</v>
      </c>
      <c r="I40" s="379">
        <v>40</v>
      </c>
    </row>
    <row r="41" spans="1:9" ht="13.5">
      <c r="A41" s="362" t="s">
        <v>788</v>
      </c>
      <c r="B41" s="239" t="s">
        <v>791</v>
      </c>
      <c r="C41" s="239" t="s">
        <v>794</v>
      </c>
      <c r="D41" s="239" t="s">
        <v>794</v>
      </c>
      <c r="E41" s="239" t="s">
        <v>799</v>
      </c>
      <c r="F41" s="239" t="s">
        <v>799</v>
      </c>
      <c r="G41" s="239">
        <v>93</v>
      </c>
      <c r="H41" s="239">
        <v>97</v>
      </c>
      <c r="I41" s="379">
        <v>98</v>
      </c>
    </row>
    <row r="42" spans="1:9" ht="13.5">
      <c r="A42" s="362" t="s">
        <v>789</v>
      </c>
      <c r="B42" s="239" t="s">
        <v>792</v>
      </c>
      <c r="C42" s="239" t="s">
        <v>795</v>
      </c>
      <c r="D42" s="239" t="s">
        <v>797</v>
      </c>
      <c r="E42" s="239" t="s">
        <v>800</v>
      </c>
      <c r="F42" s="239" t="s">
        <v>802</v>
      </c>
      <c r="G42" s="239" t="s">
        <v>804</v>
      </c>
      <c r="H42" s="239" t="s">
        <v>804</v>
      </c>
      <c r="I42" s="379" t="s">
        <v>800</v>
      </c>
    </row>
    <row r="43" spans="1:9" ht="14.25" thickBot="1">
      <c r="A43" s="364" t="s">
        <v>790</v>
      </c>
      <c r="B43" s="381" t="s">
        <v>793</v>
      </c>
      <c r="C43" s="381" t="s">
        <v>796</v>
      </c>
      <c r="D43" s="381" t="s">
        <v>798</v>
      </c>
      <c r="E43" s="381" t="s">
        <v>801</v>
      </c>
      <c r="F43" s="381" t="s">
        <v>803</v>
      </c>
      <c r="G43" s="381" t="s">
        <v>805</v>
      </c>
      <c r="H43" s="381" t="s">
        <v>805</v>
      </c>
      <c r="I43" s="382" t="s">
        <v>177</v>
      </c>
    </row>
    <row r="46" ht="12.75">
      <c r="A46" s="162" t="s">
        <v>6</v>
      </c>
    </row>
  </sheetData>
  <printOptions/>
  <pageMargins left="0.75" right="0.75" top="1" bottom="1" header="0" footer="0"/>
  <pageSetup fitToHeight="1" fitToWidth="1" horizontalDpi="600" verticalDpi="6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22">
    <pageSetUpPr fitToPage="1"/>
  </sheetPr>
  <dimension ref="A1:C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4.00390625" style="0" customWidth="1"/>
    <col min="2" max="2" width="11.57421875" style="0" bestFit="1" customWidth="1"/>
    <col min="3" max="3" width="11.57421875" style="20" bestFit="1" customWidth="1"/>
    <col min="4" max="4" width="22.421875" style="0" customWidth="1"/>
  </cols>
  <sheetData>
    <row r="1" spans="1:2" ht="18">
      <c r="A1" s="394" t="s">
        <v>756</v>
      </c>
      <c r="B1" s="394"/>
    </row>
    <row r="2" spans="1:3" ht="12.75">
      <c r="A2" s="113"/>
      <c r="B2" s="113"/>
      <c r="C2" s="291"/>
    </row>
    <row r="3" spans="1:3" s="102" customFormat="1" ht="15.75">
      <c r="A3" s="599" t="s">
        <v>867</v>
      </c>
      <c r="B3" s="600"/>
      <c r="C3" s="601"/>
    </row>
    <row r="4" spans="1:3" s="102" customFormat="1" ht="15.75">
      <c r="A4" s="600"/>
      <c r="B4" s="611" t="s">
        <v>865</v>
      </c>
      <c r="C4" s="602" t="s">
        <v>866</v>
      </c>
    </row>
    <row r="5" spans="1:3" ht="12.75">
      <c r="A5" s="616" t="s">
        <v>204</v>
      </c>
      <c r="B5" s="617">
        <v>74</v>
      </c>
      <c r="C5" s="603">
        <v>71</v>
      </c>
    </row>
    <row r="6" spans="1:3" ht="12.75">
      <c r="A6" s="618" t="s">
        <v>402</v>
      </c>
      <c r="B6" s="614">
        <v>7</v>
      </c>
      <c r="C6" s="604">
        <v>9</v>
      </c>
    </row>
    <row r="7" spans="1:3" ht="12.75">
      <c r="A7" s="618" t="s">
        <v>238</v>
      </c>
      <c r="B7" s="614">
        <v>6</v>
      </c>
      <c r="C7" s="604">
        <v>6</v>
      </c>
    </row>
    <row r="8" spans="1:3" ht="12.75">
      <c r="A8" s="618" t="s">
        <v>231</v>
      </c>
      <c r="B8" s="614">
        <v>5</v>
      </c>
      <c r="C8" s="604">
        <v>6</v>
      </c>
    </row>
    <row r="9" spans="1:3" ht="12.75">
      <c r="A9" s="618" t="s">
        <v>326</v>
      </c>
      <c r="B9" s="614">
        <v>4</v>
      </c>
      <c r="C9" s="604">
        <v>4</v>
      </c>
    </row>
    <row r="10" spans="1:3" ht="12.75">
      <c r="A10" s="618" t="s">
        <v>235</v>
      </c>
      <c r="B10" s="614">
        <v>1</v>
      </c>
      <c r="C10" s="604">
        <v>2</v>
      </c>
    </row>
    <row r="11" spans="1:3" ht="12.75">
      <c r="A11" s="619" t="s">
        <v>256</v>
      </c>
      <c r="B11" s="615">
        <v>1</v>
      </c>
      <c r="C11" s="605">
        <v>1</v>
      </c>
    </row>
    <row r="12" spans="1:3" ht="12.75">
      <c r="A12" s="618" t="s">
        <v>350</v>
      </c>
      <c r="B12" s="614">
        <v>1</v>
      </c>
      <c r="C12" s="604">
        <v>1</v>
      </c>
    </row>
    <row r="13" spans="1:3" ht="12.75">
      <c r="A13" s="620" t="s">
        <v>232</v>
      </c>
      <c r="B13" s="621">
        <v>1</v>
      </c>
      <c r="C13" s="606">
        <v>0</v>
      </c>
    </row>
    <row r="14" spans="1:3" ht="12.75">
      <c r="A14" s="113"/>
      <c r="B14" s="291"/>
      <c r="C14" s="291"/>
    </row>
    <row r="15" spans="1:3" ht="12.75">
      <c r="A15" s="113"/>
      <c r="B15" s="611" t="s">
        <v>865</v>
      </c>
      <c r="C15" s="602" t="s">
        <v>866</v>
      </c>
    </row>
    <row r="16" spans="1:3" ht="12.75">
      <c r="A16" s="360" t="s">
        <v>868</v>
      </c>
      <c r="B16" s="612">
        <v>9</v>
      </c>
      <c r="C16" s="598">
        <v>8</v>
      </c>
    </row>
    <row r="17" spans="1:3" ht="12.75">
      <c r="A17" s="607" t="s">
        <v>622</v>
      </c>
      <c r="B17" s="487">
        <v>81</v>
      </c>
      <c r="C17" s="608">
        <v>80</v>
      </c>
    </row>
    <row r="18" spans="1:3" ht="12.75">
      <c r="A18" s="607" t="s">
        <v>7</v>
      </c>
      <c r="B18" s="487">
        <v>85</v>
      </c>
      <c r="C18" s="608">
        <v>84</v>
      </c>
    </row>
    <row r="19" spans="1:3" ht="12.75">
      <c r="A19" s="607" t="s">
        <v>783</v>
      </c>
      <c r="B19" s="487">
        <v>22</v>
      </c>
      <c r="C19" s="608">
        <v>25</v>
      </c>
    </row>
    <row r="20" spans="1:3" ht="12.75">
      <c r="A20" s="607" t="s">
        <v>624</v>
      </c>
      <c r="B20" s="487">
        <v>0</v>
      </c>
      <c r="C20" s="608">
        <v>0</v>
      </c>
    </row>
    <row r="21" spans="1:3" ht="12.75">
      <c r="A21" s="609" t="s">
        <v>784</v>
      </c>
      <c r="B21" s="613">
        <v>0</v>
      </c>
      <c r="C21" s="610">
        <v>0</v>
      </c>
    </row>
    <row r="22" spans="1:3" ht="12.75">
      <c r="A22" s="113"/>
      <c r="B22" s="113"/>
      <c r="C22" s="291"/>
    </row>
    <row r="23" spans="1:2" ht="12.75">
      <c r="A23" s="162" t="s">
        <v>869</v>
      </c>
      <c r="B23" s="162"/>
    </row>
  </sheetData>
  <printOptions/>
  <pageMargins left="0.75" right="0.75" top="1" bottom="1" header="0" footer="0"/>
  <pageSetup fitToHeight="1" fitToWidth="1" horizontalDpi="600" verticalDpi="600" orientation="landscape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23"/>
  <dimension ref="A1:G22"/>
  <sheetViews>
    <sheetView zoomScale="75" zoomScaleNormal="75" workbookViewId="0" topLeftCell="A1">
      <selection activeCell="A1" sqref="A1:N23"/>
    </sheetView>
  </sheetViews>
  <sheetFormatPr defaultColWidth="9.140625" defaultRowHeight="12.75"/>
  <cols>
    <col min="1" max="1" width="3.140625" style="0" bestFit="1" customWidth="1"/>
    <col min="2" max="2" width="19.421875" style="0" customWidth="1"/>
    <col min="3" max="3" width="6.421875" style="0" bestFit="1" customWidth="1"/>
    <col min="4" max="4" width="9.8515625" style="20" customWidth="1"/>
  </cols>
  <sheetData>
    <row r="1" spans="1:4" ht="18">
      <c r="A1" s="394" t="s">
        <v>861</v>
      </c>
      <c r="D1" s="260"/>
    </row>
    <row r="2" spans="2:4" ht="15.75">
      <c r="B2" s="98"/>
      <c r="D2" s="260"/>
    </row>
    <row r="3" spans="1:4" ht="12.75">
      <c r="A3" s="123"/>
      <c r="B3" s="301" t="s">
        <v>860</v>
      </c>
      <c r="C3" s="535" t="s">
        <v>766</v>
      </c>
      <c r="D3" s="301"/>
    </row>
    <row r="4" spans="1:4" ht="12.75">
      <c r="A4" s="123">
        <v>1</v>
      </c>
      <c r="B4" s="123" t="s">
        <v>204</v>
      </c>
      <c r="C4" s="356">
        <v>57</v>
      </c>
      <c r="D4" s="123"/>
    </row>
    <row r="5" spans="1:4" ht="12.75">
      <c r="A5" s="123">
        <v>2</v>
      </c>
      <c r="B5" s="123" t="s">
        <v>402</v>
      </c>
      <c r="C5" s="356">
        <v>11</v>
      </c>
      <c r="D5" s="123"/>
    </row>
    <row r="6" spans="1:4" ht="12.75">
      <c r="A6" s="123">
        <v>3</v>
      </c>
      <c r="B6" s="123" t="s">
        <v>231</v>
      </c>
      <c r="C6" s="356">
        <v>6</v>
      </c>
      <c r="D6" s="123"/>
    </row>
    <row r="7" spans="1:4" ht="12.75">
      <c r="A7" s="123">
        <v>4</v>
      </c>
      <c r="B7" s="123" t="s">
        <v>232</v>
      </c>
      <c r="C7" s="356">
        <v>4</v>
      </c>
      <c r="D7" s="123"/>
    </row>
    <row r="8" spans="1:4" ht="12.75">
      <c r="A8" s="123">
        <v>5</v>
      </c>
      <c r="B8" s="123" t="s">
        <v>326</v>
      </c>
      <c r="C8" s="356">
        <v>3</v>
      </c>
      <c r="D8" s="123"/>
    </row>
    <row r="9" spans="1:4" ht="12.75">
      <c r="A9" s="123"/>
      <c r="B9" s="123" t="s">
        <v>234</v>
      </c>
      <c r="C9" s="356">
        <v>3</v>
      </c>
      <c r="D9" s="123"/>
    </row>
    <row r="10" spans="1:4" ht="12.75">
      <c r="A10" s="123"/>
      <c r="B10" s="123" t="s">
        <v>239</v>
      </c>
      <c r="C10" s="356">
        <v>3</v>
      </c>
      <c r="D10" s="123"/>
    </row>
    <row r="11" spans="1:4" ht="12.75">
      <c r="A11" s="123">
        <v>8</v>
      </c>
      <c r="B11" s="123" t="s">
        <v>233</v>
      </c>
      <c r="C11" s="356">
        <v>2</v>
      </c>
      <c r="D11" s="123"/>
    </row>
    <row r="12" spans="1:4" ht="12.75">
      <c r="A12" s="123"/>
      <c r="B12" s="123" t="s">
        <v>207</v>
      </c>
      <c r="C12" s="356">
        <v>2</v>
      </c>
      <c r="D12" s="123"/>
    </row>
    <row r="13" spans="1:4" ht="12.75">
      <c r="A13" s="123"/>
      <c r="B13" s="123" t="s">
        <v>241</v>
      </c>
      <c r="C13" s="356">
        <v>2</v>
      </c>
      <c r="D13" s="123"/>
    </row>
    <row r="14" spans="1:4" ht="12.75">
      <c r="A14" s="123">
        <v>11</v>
      </c>
      <c r="B14" s="123" t="s">
        <v>235</v>
      </c>
      <c r="C14" s="356">
        <v>1</v>
      </c>
      <c r="D14" s="123"/>
    </row>
    <row r="15" spans="1:4" ht="12.75">
      <c r="A15" s="153"/>
      <c r="B15" s="153" t="s">
        <v>256</v>
      </c>
      <c r="C15" s="357">
        <v>1</v>
      </c>
      <c r="D15" s="236"/>
    </row>
    <row r="16" spans="1:4" ht="12.75">
      <c r="A16" s="123"/>
      <c r="B16" s="123" t="s">
        <v>237</v>
      </c>
      <c r="C16" s="356">
        <v>1</v>
      </c>
      <c r="D16" s="123"/>
    </row>
    <row r="17" spans="1:4" ht="12.75">
      <c r="A17" s="123"/>
      <c r="B17" s="123" t="s">
        <v>240</v>
      </c>
      <c r="C17" s="356">
        <v>1</v>
      </c>
      <c r="D17" s="123"/>
    </row>
    <row r="18" spans="1:4" ht="12.75">
      <c r="A18" s="123"/>
      <c r="B18" s="123" t="s">
        <v>238</v>
      </c>
      <c r="C18" s="356">
        <v>1</v>
      </c>
      <c r="D18" s="123"/>
    </row>
    <row r="19" spans="1:4" ht="12.75">
      <c r="A19" s="123"/>
      <c r="B19" s="123" t="s">
        <v>205</v>
      </c>
      <c r="C19" s="356">
        <v>1</v>
      </c>
      <c r="D19" s="123"/>
    </row>
    <row r="20" spans="1:4" ht="12.75">
      <c r="A20" s="123"/>
      <c r="B20" s="123" t="s">
        <v>243</v>
      </c>
      <c r="C20" s="356">
        <v>1</v>
      </c>
      <c r="D20" s="123"/>
    </row>
    <row r="21" spans="1:4" ht="13.5" thickBot="1">
      <c r="A21" s="536"/>
      <c r="B21" s="303" t="s">
        <v>657</v>
      </c>
      <c r="C21" s="537">
        <v>100</v>
      </c>
      <c r="D21" s="123"/>
    </row>
    <row r="22" spans="1:7" ht="13.5" thickTop="1">
      <c r="A22" s="788" t="s">
        <v>715</v>
      </c>
      <c r="B22" s="788"/>
      <c r="C22" s="788"/>
      <c r="D22" s="788"/>
      <c r="E22" s="788"/>
      <c r="F22" s="788"/>
      <c r="G22" s="788"/>
    </row>
  </sheetData>
  <mergeCells count="1">
    <mergeCell ref="A22:G22"/>
  </mergeCells>
  <printOptions/>
  <pageMargins left="0.75" right="0.75" top="1" bottom="1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24">
    <pageSetUpPr fitToPage="1"/>
  </sheetPr>
  <dimension ref="A1:G36"/>
  <sheetViews>
    <sheetView zoomScale="75" zoomScaleNormal="75" workbookViewId="0" topLeftCell="A1">
      <selection activeCell="J37" sqref="A1:J37"/>
    </sheetView>
  </sheetViews>
  <sheetFormatPr defaultColWidth="9.140625" defaultRowHeight="12.75" customHeight="1"/>
  <cols>
    <col min="1" max="1" width="4.57421875" style="0" customWidth="1"/>
    <col min="2" max="2" width="68.57421875" style="0" bestFit="1" customWidth="1"/>
    <col min="3" max="3" width="12.28125" style="0" bestFit="1" customWidth="1"/>
  </cols>
  <sheetData>
    <row r="1" spans="1:2" ht="21.75" customHeight="1">
      <c r="A1" s="394" t="s">
        <v>154</v>
      </c>
      <c r="B1" s="358"/>
    </row>
    <row r="2" ht="15.75" customHeight="1"/>
    <row r="3" spans="1:7" ht="12.75" customHeight="1">
      <c r="A3" s="543"/>
      <c r="B3" s="544" t="s">
        <v>862</v>
      </c>
      <c r="C3" s="544"/>
      <c r="E3" s="123"/>
      <c r="F3" s="301" t="s">
        <v>135</v>
      </c>
      <c r="G3" s="356"/>
    </row>
    <row r="4" spans="1:7" ht="12.75" customHeight="1">
      <c r="A4" s="545">
        <v>1</v>
      </c>
      <c r="B4" s="545" t="s">
        <v>210</v>
      </c>
      <c r="C4" s="545" t="s">
        <v>204</v>
      </c>
      <c r="E4" s="236">
        <v>1</v>
      </c>
      <c r="F4" s="236" t="s">
        <v>204</v>
      </c>
      <c r="G4" s="538">
        <v>28</v>
      </c>
    </row>
    <row r="5" spans="1:7" ht="12.75" customHeight="1">
      <c r="A5" s="545">
        <v>2</v>
      </c>
      <c r="B5" s="545" t="s">
        <v>211</v>
      </c>
      <c r="C5" s="545" t="s">
        <v>402</v>
      </c>
      <c r="E5" s="236">
        <v>2</v>
      </c>
      <c r="F5" s="236" t="s">
        <v>234</v>
      </c>
      <c r="G5" s="538">
        <v>7</v>
      </c>
    </row>
    <row r="6" spans="1:7" ht="12.75" customHeight="1">
      <c r="A6" s="546">
        <v>3</v>
      </c>
      <c r="B6" s="546" t="s">
        <v>212</v>
      </c>
      <c r="C6" s="546" t="s">
        <v>256</v>
      </c>
      <c r="E6" s="236">
        <v>2</v>
      </c>
      <c r="F6" s="236" t="s">
        <v>402</v>
      </c>
      <c r="G6" s="538">
        <v>7</v>
      </c>
    </row>
    <row r="7" spans="1:7" ht="12.75" customHeight="1">
      <c r="A7" s="545">
        <v>4</v>
      </c>
      <c r="B7" s="545" t="s">
        <v>213</v>
      </c>
      <c r="C7" s="545" t="s">
        <v>204</v>
      </c>
      <c r="E7" s="236">
        <v>4</v>
      </c>
      <c r="F7" s="236" t="s">
        <v>326</v>
      </c>
      <c r="G7" s="538">
        <v>6</v>
      </c>
    </row>
    <row r="8" spans="1:7" ht="12.75" customHeight="1">
      <c r="A8" s="545">
        <v>5</v>
      </c>
      <c r="B8" s="545" t="s">
        <v>214</v>
      </c>
      <c r="C8" s="545" t="s">
        <v>326</v>
      </c>
      <c r="E8" s="236">
        <v>5</v>
      </c>
      <c r="F8" s="236" t="s">
        <v>233</v>
      </c>
      <c r="G8" s="538">
        <v>5</v>
      </c>
    </row>
    <row r="9" spans="1:7" ht="12.75" customHeight="1">
      <c r="A9" s="545">
        <v>6</v>
      </c>
      <c r="B9" s="545" t="s">
        <v>215</v>
      </c>
      <c r="C9" s="545" t="s">
        <v>231</v>
      </c>
      <c r="E9" s="236">
        <v>5</v>
      </c>
      <c r="F9" s="236" t="s">
        <v>621</v>
      </c>
      <c r="G9" s="538">
        <v>5</v>
      </c>
    </row>
    <row r="10" spans="1:7" ht="12.75" customHeight="1">
      <c r="A10" s="545">
        <v>7</v>
      </c>
      <c r="B10" s="545" t="s">
        <v>216</v>
      </c>
      <c r="C10" s="545" t="s">
        <v>234</v>
      </c>
      <c r="E10" s="236">
        <v>6</v>
      </c>
      <c r="F10" s="236" t="s">
        <v>246</v>
      </c>
      <c r="G10" s="538">
        <v>4</v>
      </c>
    </row>
    <row r="11" spans="1:7" ht="12.75" customHeight="1">
      <c r="A11" s="545">
        <v>8</v>
      </c>
      <c r="B11" s="545" t="s">
        <v>217</v>
      </c>
      <c r="C11" s="545" t="s">
        <v>350</v>
      </c>
      <c r="E11" s="236">
        <v>7</v>
      </c>
      <c r="F11" s="236" t="s">
        <v>235</v>
      </c>
      <c r="G11" s="538">
        <v>3</v>
      </c>
    </row>
    <row r="12" spans="1:7" ht="12.75" customHeight="1">
      <c r="A12" s="545">
        <v>9</v>
      </c>
      <c r="B12" s="545" t="s">
        <v>218</v>
      </c>
      <c r="C12" s="545" t="s">
        <v>239</v>
      </c>
      <c r="E12" s="236"/>
      <c r="F12" s="236" t="s">
        <v>353</v>
      </c>
      <c r="G12" s="538">
        <v>3</v>
      </c>
    </row>
    <row r="13" spans="1:7" ht="12.75" customHeight="1">
      <c r="A13" s="545">
        <v>10</v>
      </c>
      <c r="B13" s="545" t="s">
        <v>219</v>
      </c>
      <c r="C13" s="545" t="s">
        <v>204</v>
      </c>
      <c r="E13" s="236"/>
      <c r="F13" s="236" t="s">
        <v>205</v>
      </c>
      <c r="G13" s="538">
        <v>3</v>
      </c>
    </row>
    <row r="14" spans="1:7" ht="12.75" customHeight="1">
      <c r="A14" s="545">
        <v>11</v>
      </c>
      <c r="B14" s="545" t="s">
        <v>220</v>
      </c>
      <c r="C14" s="545" t="s">
        <v>237</v>
      </c>
      <c r="E14" s="236"/>
      <c r="F14" s="236" t="s">
        <v>239</v>
      </c>
      <c r="G14" s="538">
        <v>3</v>
      </c>
    </row>
    <row r="15" spans="1:7" ht="12.75" customHeight="1">
      <c r="A15" s="545">
        <v>12</v>
      </c>
      <c r="B15" s="545" t="s">
        <v>221</v>
      </c>
      <c r="C15" s="545" t="s">
        <v>241</v>
      </c>
      <c r="E15" s="236">
        <v>11</v>
      </c>
      <c r="F15" s="236" t="s">
        <v>250</v>
      </c>
      <c r="G15" s="538">
        <v>2</v>
      </c>
    </row>
    <row r="16" spans="1:7" ht="12.75" customHeight="1">
      <c r="A16" s="545">
        <v>13</v>
      </c>
      <c r="B16" s="545" t="s">
        <v>222</v>
      </c>
      <c r="C16" s="545" t="s">
        <v>402</v>
      </c>
      <c r="E16" s="236"/>
      <c r="F16" s="236" t="s">
        <v>245</v>
      </c>
      <c r="G16" s="538">
        <v>2</v>
      </c>
    </row>
    <row r="17" spans="1:7" ht="12.75" customHeight="1">
      <c r="A17" s="545">
        <v>14</v>
      </c>
      <c r="B17" s="545" t="s">
        <v>223</v>
      </c>
      <c r="C17" s="545" t="s">
        <v>238</v>
      </c>
      <c r="E17" s="236"/>
      <c r="F17" s="236" t="s">
        <v>231</v>
      </c>
      <c r="G17" s="538">
        <v>2</v>
      </c>
    </row>
    <row r="18" spans="1:7" ht="12.75" customHeight="1">
      <c r="A18" s="545">
        <v>15</v>
      </c>
      <c r="B18" s="545" t="s">
        <v>224</v>
      </c>
      <c r="C18" s="545" t="s">
        <v>234</v>
      </c>
      <c r="E18" s="236"/>
      <c r="F18" s="236" t="s">
        <v>344</v>
      </c>
      <c r="G18" s="538">
        <v>2</v>
      </c>
    </row>
    <row r="19" spans="1:7" ht="12.75" customHeight="1">
      <c r="A19" s="545">
        <v>16</v>
      </c>
      <c r="B19" s="545" t="s">
        <v>225</v>
      </c>
      <c r="C19" s="545" t="s">
        <v>204</v>
      </c>
      <c r="E19" s="236"/>
      <c r="F19" s="236" t="s">
        <v>569</v>
      </c>
      <c r="G19" s="538">
        <v>2</v>
      </c>
    </row>
    <row r="20" spans="1:7" ht="12.75" customHeight="1">
      <c r="A20" s="545">
        <v>17</v>
      </c>
      <c r="B20" s="545" t="s">
        <v>226</v>
      </c>
      <c r="C20" s="545" t="s">
        <v>243</v>
      </c>
      <c r="E20" s="236"/>
      <c r="F20" s="236" t="s">
        <v>238</v>
      </c>
      <c r="G20" s="538">
        <v>2</v>
      </c>
    </row>
    <row r="21" spans="1:7" ht="12.75" customHeight="1">
      <c r="A21" s="545">
        <v>18</v>
      </c>
      <c r="B21" s="545" t="s">
        <v>227</v>
      </c>
      <c r="C21" s="545" t="s">
        <v>235</v>
      </c>
      <c r="E21" s="236">
        <v>17</v>
      </c>
      <c r="F21" s="236" t="s">
        <v>243</v>
      </c>
      <c r="G21" s="538">
        <v>1</v>
      </c>
    </row>
    <row r="22" spans="1:7" ht="12.75" customHeight="1">
      <c r="A22" s="545">
        <v>19</v>
      </c>
      <c r="B22" s="545" t="s">
        <v>228</v>
      </c>
      <c r="C22" s="545" t="s">
        <v>344</v>
      </c>
      <c r="E22" s="236"/>
      <c r="F22" s="236" t="s">
        <v>248</v>
      </c>
      <c r="G22" s="538">
        <v>1</v>
      </c>
    </row>
    <row r="23" spans="1:7" ht="12.75" customHeight="1">
      <c r="A23" s="545">
        <v>20</v>
      </c>
      <c r="B23" s="545" t="s">
        <v>229</v>
      </c>
      <c r="C23" s="545" t="s">
        <v>402</v>
      </c>
      <c r="E23" s="236"/>
      <c r="F23" s="236" t="s">
        <v>674</v>
      </c>
      <c r="G23" s="538">
        <v>1</v>
      </c>
    </row>
    <row r="24" spans="1:7" ht="12.75" customHeight="1">
      <c r="A24" s="162" t="s">
        <v>714</v>
      </c>
      <c r="E24" s="236"/>
      <c r="F24" s="236" t="s">
        <v>675</v>
      </c>
      <c r="G24" s="538">
        <v>1</v>
      </c>
    </row>
    <row r="25" spans="5:7" ht="12.75" customHeight="1">
      <c r="E25" s="236"/>
      <c r="F25" s="236" t="s">
        <v>258</v>
      </c>
      <c r="G25" s="538">
        <v>1</v>
      </c>
    </row>
    <row r="26" spans="5:7" ht="12.75" customHeight="1">
      <c r="E26" s="153"/>
      <c r="F26" s="153" t="s">
        <v>256</v>
      </c>
      <c r="G26" s="539">
        <v>1</v>
      </c>
    </row>
    <row r="27" spans="5:7" ht="12.75" customHeight="1">
      <c r="E27" s="236"/>
      <c r="F27" s="236" t="s">
        <v>350</v>
      </c>
      <c r="G27" s="538">
        <v>1</v>
      </c>
    </row>
    <row r="28" spans="5:7" ht="12.75" customHeight="1">
      <c r="E28" s="236"/>
      <c r="F28" s="236" t="s">
        <v>232</v>
      </c>
      <c r="G28" s="538">
        <v>1</v>
      </c>
    </row>
    <row r="29" spans="5:7" ht="12.75" customHeight="1">
      <c r="E29" s="236"/>
      <c r="F29" s="236" t="s">
        <v>237</v>
      </c>
      <c r="G29" s="538">
        <v>1</v>
      </c>
    </row>
    <row r="30" spans="5:7" ht="12.75" customHeight="1">
      <c r="E30" s="236"/>
      <c r="F30" s="236" t="s">
        <v>354</v>
      </c>
      <c r="G30" s="538">
        <v>1</v>
      </c>
    </row>
    <row r="31" spans="5:7" ht="12.75" customHeight="1">
      <c r="E31" s="236"/>
      <c r="F31" s="236" t="s">
        <v>242</v>
      </c>
      <c r="G31" s="538">
        <v>1</v>
      </c>
    </row>
    <row r="32" spans="5:7" ht="12.75" customHeight="1">
      <c r="E32" s="236"/>
      <c r="F32" s="236" t="s">
        <v>252</v>
      </c>
      <c r="G32" s="538">
        <v>1</v>
      </c>
    </row>
    <row r="33" spans="5:7" ht="12.75" customHeight="1">
      <c r="E33" s="236"/>
      <c r="F33" s="236" t="s">
        <v>241</v>
      </c>
      <c r="G33" s="538">
        <v>1</v>
      </c>
    </row>
    <row r="34" spans="5:7" ht="12.75" customHeight="1">
      <c r="E34" s="236"/>
      <c r="F34" s="236" t="s">
        <v>206</v>
      </c>
      <c r="G34" s="538">
        <v>1</v>
      </c>
    </row>
    <row r="35" spans="5:7" ht="12.75" customHeight="1" thickBot="1">
      <c r="E35" s="236"/>
      <c r="F35" s="541" t="s">
        <v>657</v>
      </c>
      <c r="G35" s="542">
        <v>100</v>
      </c>
    </row>
    <row r="36" spans="5:7" ht="12.75" customHeight="1" thickTop="1">
      <c r="E36" s="123"/>
      <c r="F36" s="540" t="s">
        <v>714</v>
      </c>
      <c r="G36" s="356"/>
    </row>
  </sheetData>
  <printOptions/>
  <pageMargins left="0.75" right="0.75" top="1" bottom="1" header="0" footer="0"/>
  <pageSetup fitToHeight="1" fitToWidth="1" horizontalDpi="600" verticalDpi="600" orientation="landscape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26">
    <pageSetUpPr fitToPage="1"/>
  </sheetPr>
  <dimension ref="A1:G39"/>
  <sheetViews>
    <sheetView zoomScale="75" zoomScaleNormal="75" workbookViewId="0" topLeftCell="A1">
      <selection activeCell="D41" sqref="D41"/>
    </sheetView>
  </sheetViews>
  <sheetFormatPr defaultColWidth="9.140625" defaultRowHeight="12.75"/>
  <cols>
    <col min="1" max="1" width="5.140625" style="0" customWidth="1"/>
    <col min="2" max="2" width="12.421875" style="0" bestFit="1" customWidth="1"/>
    <col min="3" max="3" width="9.140625" style="20" bestFit="1" customWidth="1"/>
    <col min="4" max="4" width="6.8515625" style="0" customWidth="1"/>
    <col min="5" max="5" width="3.140625" style="0" bestFit="1" customWidth="1"/>
    <col min="6" max="6" width="13.7109375" style="0" customWidth="1"/>
    <col min="7" max="7" width="6.57421875" style="20" bestFit="1" customWidth="1"/>
    <col min="8" max="8" width="10.7109375" style="0" customWidth="1"/>
  </cols>
  <sheetData>
    <row r="1" ht="18">
      <c r="A1" s="394" t="s">
        <v>148</v>
      </c>
    </row>
    <row r="3" spans="1:7" ht="15.75" customHeight="1">
      <c r="A3" s="305"/>
      <c r="B3" s="547" t="s">
        <v>607</v>
      </c>
      <c r="C3" s="356"/>
      <c r="E3" s="305"/>
      <c r="F3" s="547" t="s">
        <v>608</v>
      </c>
      <c r="G3" s="551"/>
    </row>
    <row r="4" spans="1:7" ht="12.75">
      <c r="A4" s="548">
        <v>1</v>
      </c>
      <c r="B4" s="236" t="s">
        <v>204</v>
      </c>
      <c r="C4" s="549">
        <v>1575254</v>
      </c>
      <c r="E4" s="548">
        <v>1</v>
      </c>
      <c r="F4" s="236" t="s">
        <v>238</v>
      </c>
      <c r="G4" s="549">
        <v>12592.845198985939</v>
      </c>
    </row>
    <row r="5" spans="1:7" ht="12.75">
      <c r="A5" s="548">
        <v>2</v>
      </c>
      <c r="B5" s="236" t="s">
        <v>240</v>
      </c>
      <c r="C5" s="549">
        <v>443254</v>
      </c>
      <c r="E5" s="548">
        <v>2</v>
      </c>
      <c r="F5" s="236" t="s">
        <v>241</v>
      </c>
      <c r="G5" s="549">
        <v>9892.516268980478</v>
      </c>
    </row>
    <row r="6" spans="1:7" ht="12.75">
      <c r="A6" s="548">
        <v>3</v>
      </c>
      <c r="B6" s="236" t="s">
        <v>402</v>
      </c>
      <c r="C6" s="549">
        <v>419808</v>
      </c>
      <c r="E6" s="357">
        <v>3</v>
      </c>
      <c r="F6" s="153" t="s">
        <v>256</v>
      </c>
      <c r="G6" s="550">
        <v>9149.89956316444</v>
      </c>
    </row>
    <row r="7" spans="1:7" ht="12.75">
      <c r="A7" s="548">
        <v>4</v>
      </c>
      <c r="B7" s="236" t="s">
        <v>232</v>
      </c>
      <c r="C7" s="549">
        <v>406217</v>
      </c>
      <c r="E7" s="548">
        <v>4</v>
      </c>
      <c r="F7" s="236" t="s">
        <v>254</v>
      </c>
      <c r="G7" s="549">
        <v>8817.773324356907</v>
      </c>
    </row>
    <row r="8" spans="1:7" ht="12.75">
      <c r="A8" s="548">
        <v>5</v>
      </c>
      <c r="B8" s="236" t="s">
        <v>353</v>
      </c>
      <c r="C8" s="549">
        <v>388706</v>
      </c>
      <c r="E8" s="548">
        <v>5</v>
      </c>
      <c r="F8" s="236" t="s">
        <v>350</v>
      </c>
      <c r="G8" s="549">
        <v>8601.919819311124</v>
      </c>
    </row>
    <row r="9" spans="1:7" ht="12.75">
      <c r="A9" s="548">
        <v>6</v>
      </c>
      <c r="B9" s="236" t="s">
        <v>234</v>
      </c>
      <c r="C9" s="549">
        <v>291495</v>
      </c>
      <c r="E9" s="548">
        <v>6</v>
      </c>
      <c r="F9" s="236" t="s">
        <v>242</v>
      </c>
      <c r="G9" s="549">
        <v>8158.557046979866</v>
      </c>
    </row>
    <row r="10" spans="1:7" ht="12.75">
      <c r="A10" s="548">
        <v>7</v>
      </c>
      <c r="B10" s="236" t="s">
        <v>326</v>
      </c>
      <c r="C10" s="549">
        <v>243121</v>
      </c>
      <c r="E10" s="548">
        <v>7</v>
      </c>
      <c r="F10" s="236" t="s">
        <v>231</v>
      </c>
      <c r="G10" s="549">
        <v>8025.069334697022</v>
      </c>
    </row>
    <row r="11" spans="1:7" ht="12.75">
      <c r="A11" s="548">
        <v>8</v>
      </c>
      <c r="B11" s="236" t="s">
        <v>237</v>
      </c>
      <c r="C11" s="549">
        <v>228510</v>
      </c>
      <c r="E11" s="548">
        <v>8</v>
      </c>
      <c r="F11" s="236" t="s">
        <v>233</v>
      </c>
      <c r="G11" s="549">
        <v>7508.258678611422</v>
      </c>
    </row>
    <row r="12" spans="1:7" ht="12.75">
      <c r="A12" s="548">
        <v>9</v>
      </c>
      <c r="B12" s="236" t="s">
        <v>239</v>
      </c>
      <c r="C12" s="549">
        <v>183542</v>
      </c>
      <c r="E12" s="548">
        <v>9</v>
      </c>
      <c r="F12" s="236" t="s">
        <v>326</v>
      </c>
      <c r="G12" s="549">
        <v>7298.520008405631</v>
      </c>
    </row>
    <row r="13" spans="1:7" ht="12.75">
      <c r="A13" s="548">
        <v>10</v>
      </c>
      <c r="B13" s="236" t="s">
        <v>250</v>
      </c>
      <c r="C13" s="549">
        <v>162100</v>
      </c>
      <c r="E13" s="548">
        <v>10</v>
      </c>
      <c r="F13" s="236" t="s">
        <v>344</v>
      </c>
      <c r="G13" s="549">
        <v>7120.637151557742</v>
      </c>
    </row>
    <row r="14" spans="1:7" ht="12.75">
      <c r="A14" s="548">
        <v>11</v>
      </c>
      <c r="B14" s="236" t="s">
        <v>233</v>
      </c>
      <c r="C14" s="549">
        <v>160917</v>
      </c>
      <c r="E14" s="548">
        <v>11</v>
      </c>
      <c r="F14" s="236" t="s">
        <v>402</v>
      </c>
      <c r="G14" s="549">
        <v>6835.962338766446</v>
      </c>
    </row>
    <row r="15" spans="1:7" ht="12.75">
      <c r="A15" s="548">
        <v>12</v>
      </c>
      <c r="B15" s="236" t="s">
        <v>246</v>
      </c>
      <c r="C15" s="549">
        <v>157045</v>
      </c>
      <c r="E15" s="548">
        <v>12</v>
      </c>
      <c r="F15" s="236" t="s">
        <v>235</v>
      </c>
      <c r="G15" s="549">
        <v>6828.587433479601</v>
      </c>
    </row>
    <row r="16" spans="1:7" ht="12.75">
      <c r="A16" s="548">
        <v>13</v>
      </c>
      <c r="B16" s="236" t="s">
        <v>231</v>
      </c>
      <c r="C16" s="549">
        <v>131977</v>
      </c>
      <c r="E16" s="548">
        <v>13</v>
      </c>
      <c r="F16" s="236" t="s">
        <v>243</v>
      </c>
      <c r="G16" s="549">
        <v>5963.13894394431</v>
      </c>
    </row>
    <row r="17" spans="1:7" ht="12.75">
      <c r="A17" s="548">
        <v>14</v>
      </c>
      <c r="B17" s="236" t="s">
        <v>247</v>
      </c>
      <c r="C17" s="549">
        <v>131081</v>
      </c>
      <c r="E17" s="548">
        <v>14</v>
      </c>
      <c r="F17" s="236" t="s">
        <v>245</v>
      </c>
      <c r="G17" s="549">
        <v>5737.3193731485035</v>
      </c>
    </row>
    <row r="18" spans="1:7" ht="12.75">
      <c r="A18" s="548">
        <v>15</v>
      </c>
      <c r="B18" s="236" t="s">
        <v>248</v>
      </c>
      <c r="C18" s="549">
        <v>118239</v>
      </c>
      <c r="E18" s="548">
        <v>15</v>
      </c>
      <c r="F18" s="236" t="s">
        <v>204</v>
      </c>
      <c r="G18" s="549">
        <v>5180.7391772076335</v>
      </c>
    </row>
    <row r="19" spans="1:7" ht="12.75">
      <c r="A19" s="548">
        <v>16</v>
      </c>
      <c r="B19" s="236" t="s">
        <v>238</v>
      </c>
      <c r="C19" s="549">
        <v>96306</v>
      </c>
      <c r="E19" s="548">
        <v>16</v>
      </c>
      <c r="F19" s="236" t="s">
        <v>232</v>
      </c>
      <c r="G19" s="549">
        <v>4945.707848249339</v>
      </c>
    </row>
    <row r="20" spans="1:7" ht="12.75">
      <c r="A20" s="548">
        <v>17</v>
      </c>
      <c r="B20" s="236" t="s">
        <v>241</v>
      </c>
      <c r="C20" s="549">
        <v>91209</v>
      </c>
      <c r="E20" s="548">
        <v>17</v>
      </c>
      <c r="F20" s="236" t="s">
        <v>234</v>
      </c>
      <c r="G20" s="549">
        <v>4680.620453779084</v>
      </c>
    </row>
    <row r="21" spans="1:7" ht="12.75">
      <c r="A21" s="548">
        <v>18</v>
      </c>
      <c r="B21" s="236" t="s">
        <v>251</v>
      </c>
      <c r="C21" s="549">
        <v>88223</v>
      </c>
      <c r="E21" s="548">
        <v>18</v>
      </c>
      <c r="F21" s="236" t="s">
        <v>257</v>
      </c>
      <c r="G21" s="549">
        <v>4167.052331790673</v>
      </c>
    </row>
    <row r="22" spans="1:7" ht="12.75">
      <c r="A22" s="548">
        <v>19</v>
      </c>
      <c r="B22" s="236" t="s">
        <v>252</v>
      </c>
      <c r="C22" s="549">
        <v>81561</v>
      </c>
      <c r="E22" s="548">
        <v>19</v>
      </c>
      <c r="F22" s="236" t="s">
        <v>239</v>
      </c>
      <c r="G22" s="549">
        <v>4025.6273990593813</v>
      </c>
    </row>
    <row r="23" spans="1:7" ht="12.75">
      <c r="A23" s="548">
        <v>20</v>
      </c>
      <c r="B23" s="236" t="s">
        <v>235</v>
      </c>
      <c r="C23" s="549">
        <v>73141</v>
      </c>
      <c r="E23" s="548">
        <v>20</v>
      </c>
      <c r="F23" s="236" t="s">
        <v>237</v>
      </c>
      <c r="G23" s="549">
        <v>3851.119050829176</v>
      </c>
    </row>
    <row r="24" spans="1:7" ht="12.75">
      <c r="A24" s="357">
        <v>21</v>
      </c>
      <c r="B24" s="153" t="s">
        <v>256</v>
      </c>
      <c r="C24" s="550">
        <v>50224</v>
      </c>
      <c r="E24" s="548">
        <v>21</v>
      </c>
      <c r="F24" s="236" t="s">
        <v>258</v>
      </c>
      <c r="G24" s="549">
        <v>3516.6826462128474</v>
      </c>
    </row>
    <row r="25" spans="1:7" ht="12.75">
      <c r="A25" s="548">
        <v>22</v>
      </c>
      <c r="B25" s="236" t="s">
        <v>243</v>
      </c>
      <c r="C25" s="549">
        <v>49712</v>
      </c>
      <c r="E25" s="548">
        <v>22</v>
      </c>
      <c r="F25" s="236" t="s">
        <v>358</v>
      </c>
      <c r="G25" s="549">
        <v>3275.720861927758</v>
      </c>
    </row>
    <row r="26" spans="1:7" ht="12.75">
      <c r="A26" s="548">
        <v>23</v>
      </c>
      <c r="B26" s="236" t="s">
        <v>257</v>
      </c>
      <c r="C26" s="549">
        <v>46821</v>
      </c>
      <c r="E26" s="548">
        <v>23</v>
      </c>
      <c r="F26" s="236" t="s">
        <v>246</v>
      </c>
      <c r="G26" s="549">
        <v>3230.926537027741</v>
      </c>
    </row>
    <row r="27" spans="1:7" ht="12.75">
      <c r="A27" s="548">
        <v>24</v>
      </c>
      <c r="B27" s="236" t="s">
        <v>350</v>
      </c>
      <c r="C27" s="549">
        <v>45702</v>
      </c>
      <c r="E27" s="548">
        <v>24</v>
      </c>
      <c r="F27" s="236" t="s">
        <v>403</v>
      </c>
      <c r="G27" s="549">
        <v>3046.7135179826373</v>
      </c>
    </row>
    <row r="28" spans="1:7" ht="12.75">
      <c r="A28" s="548">
        <v>25</v>
      </c>
      <c r="B28" s="236" t="s">
        <v>354</v>
      </c>
      <c r="C28" s="549">
        <v>40914</v>
      </c>
      <c r="E28" s="548">
        <v>25</v>
      </c>
      <c r="F28" s="236" t="s">
        <v>353</v>
      </c>
      <c r="G28" s="549">
        <v>3044.090467687874</v>
      </c>
    </row>
    <row r="29" spans="1:7" ht="12.75">
      <c r="A29" s="548">
        <v>26</v>
      </c>
      <c r="B29" s="236" t="s">
        <v>242</v>
      </c>
      <c r="C29" s="549">
        <v>38900</v>
      </c>
      <c r="E29" s="548">
        <v>26</v>
      </c>
      <c r="F29" s="236" t="s">
        <v>249</v>
      </c>
      <c r="G29" s="549">
        <v>2642.8571428571427</v>
      </c>
    </row>
    <row r="30" spans="1:7" ht="12.75">
      <c r="A30" s="548">
        <v>27</v>
      </c>
      <c r="B30" s="236" t="s">
        <v>258</v>
      </c>
      <c r="C30" s="549">
        <v>36679</v>
      </c>
      <c r="E30" s="548">
        <v>27</v>
      </c>
      <c r="F30" s="236" t="s">
        <v>259</v>
      </c>
      <c r="G30" s="549">
        <v>2351.441241685144</v>
      </c>
    </row>
    <row r="31" spans="1:7" ht="12.75">
      <c r="A31" s="548">
        <v>28</v>
      </c>
      <c r="B31" s="236" t="s">
        <v>358</v>
      </c>
      <c r="C31" s="549">
        <v>34797</v>
      </c>
      <c r="E31" s="548">
        <v>28</v>
      </c>
      <c r="F31" s="236" t="s">
        <v>252</v>
      </c>
      <c r="G31" s="549">
        <v>2139.810053520831</v>
      </c>
    </row>
    <row r="32" spans="1:7" ht="12.75">
      <c r="A32" s="548">
        <v>29</v>
      </c>
      <c r="B32" s="236" t="s">
        <v>344</v>
      </c>
      <c r="C32" s="549">
        <v>30398</v>
      </c>
      <c r="E32" s="548">
        <v>29</v>
      </c>
      <c r="F32" s="236" t="s">
        <v>251</v>
      </c>
      <c r="G32" s="549">
        <v>1179.9566659533489</v>
      </c>
    </row>
    <row r="33" spans="1:7" ht="12.75">
      <c r="A33" s="548">
        <v>30</v>
      </c>
      <c r="B33" s="236" t="s">
        <v>249</v>
      </c>
      <c r="C33" s="549">
        <v>26529</v>
      </c>
      <c r="E33" s="548">
        <v>30</v>
      </c>
      <c r="F33" s="236" t="s">
        <v>247</v>
      </c>
      <c r="G33" s="549">
        <v>931.6208186638643</v>
      </c>
    </row>
    <row r="34" spans="1:7" ht="12.75">
      <c r="A34" s="548">
        <v>31</v>
      </c>
      <c r="B34" s="236" t="s">
        <v>245</v>
      </c>
      <c r="C34" s="549">
        <v>25371</v>
      </c>
      <c r="E34" s="548">
        <v>31</v>
      </c>
      <c r="F34" s="236" t="s">
        <v>248</v>
      </c>
      <c r="G34" s="549">
        <v>602.2076097021173</v>
      </c>
    </row>
    <row r="35" spans="1:7" ht="12.75">
      <c r="A35" s="548">
        <v>32</v>
      </c>
      <c r="B35" s="236" t="s">
        <v>259</v>
      </c>
      <c r="C35" s="549">
        <v>12726</v>
      </c>
      <c r="E35" s="548">
        <v>32</v>
      </c>
      <c r="F35" s="236" t="s">
        <v>354</v>
      </c>
      <c r="G35" s="549">
        <v>383.51182246385304</v>
      </c>
    </row>
    <row r="36" spans="1:7" ht="12.75">
      <c r="A36" s="548">
        <v>33</v>
      </c>
      <c r="B36" s="236" t="s">
        <v>254</v>
      </c>
      <c r="C36" s="549">
        <v>2816</v>
      </c>
      <c r="E36" s="548">
        <v>33</v>
      </c>
      <c r="F36" s="236" t="s">
        <v>240</v>
      </c>
      <c r="G36" s="549">
        <v>336.5466185480134</v>
      </c>
    </row>
    <row r="37" spans="1:7" ht="12.75">
      <c r="A37" s="548">
        <v>34</v>
      </c>
      <c r="B37" s="236" t="s">
        <v>403</v>
      </c>
      <c r="C37" s="549">
        <v>1474</v>
      </c>
      <c r="E37" s="548">
        <v>34</v>
      </c>
      <c r="F37" s="236" t="s">
        <v>250</v>
      </c>
      <c r="G37" s="549">
        <v>142.1223936292814</v>
      </c>
    </row>
    <row r="39" ht="12.75">
      <c r="A39" s="162" t="s">
        <v>479</v>
      </c>
    </row>
  </sheetData>
  <printOptions/>
  <pageMargins left="0.75" right="0.75" top="1" bottom="1" header="0" footer="0"/>
  <pageSetup fitToHeight="1" fitToWidth="1" horizontalDpi="600" verticalDpi="600" orientation="portrait" paperSize="9" scale="5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27">
    <pageSetUpPr fitToPage="1"/>
  </sheetPr>
  <dimension ref="A1:N39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4.140625" style="0" customWidth="1"/>
    <col min="2" max="2" width="4.00390625" style="0" customWidth="1"/>
    <col min="3" max="3" width="12.421875" style="0" bestFit="1" customWidth="1"/>
    <col min="4" max="4" width="10.140625" style="0" bestFit="1" customWidth="1"/>
    <col min="5" max="5" width="4.140625" style="0" customWidth="1"/>
    <col min="6" max="6" width="3.140625" style="0" bestFit="1" customWidth="1"/>
    <col min="7" max="7" width="12.421875" style="0" bestFit="1" customWidth="1"/>
    <col min="8" max="8" width="4.57421875" style="20" bestFit="1" customWidth="1"/>
  </cols>
  <sheetData>
    <row r="1" spans="1:14" ht="18">
      <c r="A1" s="395" t="s">
        <v>880</v>
      </c>
      <c r="B1" s="302"/>
      <c r="C1" s="302"/>
      <c r="D1" s="302"/>
      <c r="E1" s="302"/>
      <c r="F1" s="302"/>
      <c r="G1" s="302"/>
      <c r="H1" s="751"/>
      <c r="I1" s="302"/>
      <c r="J1" s="302"/>
      <c r="K1" s="302"/>
      <c r="L1" s="302"/>
      <c r="M1" s="302"/>
      <c r="N1" s="302"/>
    </row>
    <row r="2" spans="1:14" ht="18">
      <c r="A2" s="302"/>
      <c r="B2" s="302"/>
      <c r="C2" s="302" t="s">
        <v>881</v>
      </c>
      <c r="D2" s="302"/>
      <c r="E2" s="302"/>
      <c r="F2" s="302"/>
      <c r="G2" s="302"/>
      <c r="H2" s="751"/>
      <c r="I2" s="302"/>
      <c r="J2" s="302"/>
      <c r="K2" s="302"/>
      <c r="L2" s="302"/>
      <c r="M2" s="302"/>
      <c r="N2" s="302"/>
    </row>
    <row r="3" spans="2:8" ht="12.75">
      <c r="B3" s="305"/>
      <c r="C3" s="305" t="s">
        <v>627</v>
      </c>
      <c r="D3" s="551"/>
      <c r="E3" s="236"/>
      <c r="F3" s="305"/>
      <c r="G3" s="305" t="s">
        <v>401</v>
      </c>
      <c r="H3" s="551"/>
    </row>
    <row r="4" spans="2:8" ht="12.75">
      <c r="B4" s="236">
        <v>1</v>
      </c>
      <c r="C4" s="236" t="s">
        <v>204</v>
      </c>
      <c r="D4" s="306">
        <v>11149553</v>
      </c>
      <c r="E4" s="123"/>
      <c r="F4" s="236">
        <v>1</v>
      </c>
      <c r="G4" s="236" t="s">
        <v>238</v>
      </c>
      <c r="H4" s="552">
        <v>8</v>
      </c>
    </row>
    <row r="5" spans="2:8" ht="12.75">
      <c r="B5" s="236">
        <v>2</v>
      </c>
      <c r="C5" s="236" t="s">
        <v>402</v>
      </c>
      <c r="D5" s="306">
        <v>2835741</v>
      </c>
      <c r="E5" s="123"/>
      <c r="F5" s="236">
        <v>2</v>
      </c>
      <c r="G5" s="236" t="s">
        <v>254</v>
      </c>
      <c r="H5" s="552">
        <v>7.655184659090909</v>
      </c>
    </row>
    <row r="6" spans="2:8" ht="12.75">
      <c r="B6" s="236">
        <v>3</v>
      </c>
      <c r="C6" s="236" t="s">
        <v>232</v>
      </c>
      <c r="D6" s="306">
        <v>2600602</v>
      </c>
      <c r="E6" s="123"/>
      <c r="F6" s="153">
        <v>3</v>
      </c>
      <c r="G6" s="153" t="s">
        <v>256</v>
      </c>
      <c r="H6" s="553">
        <v>7.486759318254221</v>
      </c>
    </row>
    <row r="7" spans="2:8" ht="12.75">
      <c r="B7" s="236">
        <v>4</v>
      </c>
      <c r="C7" s="236" t="s">
        <v>353</v>
      </c>
      <c r="D7" s="306">
        <v>1850490</v>
      </c>
      <c r="E7" s="123"/>
      <c r="F7" s="236">
        <v>4</v>
      </c>
      <c r="G7" s="236" t="s">
        <v>231</v>
      </c>
      <c r="H7" s="552">
        <v>7.309303893860294</v>
      </c>
    </row>
    <row r="8" spans="2:8" ht="12.75">
      <c r="B8" s="236">
        <v>5</v>
      </c>
      <c r="C8" s="236" t="s">
        <v>234</v>
      </c>
      <c r="D8" s="306">
        <v>1695850</v>
      </c>
      <c r="E8" s="123"/>
      <c r="F8" s="236">
        <v>5</v>
      </c>
      <c r="G8" s="236" t="s">
        <v>204</v>
      </c>
      <c r="H8" s="552">
        <v>7.0779398116113335</v>
      </c>
    </row>
    <row r="9" spans="2:8" ht="12.75">
      <c r="B9" s="236">
        <v>6</v>
      </c>
      <c r="C9" s="236" t="s">
        <v>326</v>
      </c>
      <c r="D9" s="306">
        <v>1482795</v>
      </c>
      <c r="E9" s="123"/>
      <c r="F9" s="236">
        <v>6</v>
      </c>
      <c r="G9" s="236" t="s">
        <v>241</v>
      </c>
      <c r="H9" s="552">
        <v>6.810654650308632</v>
      </c>
    </row>
    <row r="10" spans="2:8" ht="12.75">
      <c r="B10" s="236">
        <v>7</v>
      </c>
      <c r="C10" s="236" t="s">
        <v>240</v>
      </c>
      <c r="D10" s="306">
        <v>1365159</v>
      </c>
      <c r="E10" s="123"/>
      <c r="F10" s="236">
        <v>7</v>
      </c>
      <c r="G10" s="236" t="s">
        <v>402</v>
      </c>
      <c r="H10" s="552">
        <v>6.754852218156872</v>
      </c>
    </row>
    <row r="11" spans="2:8" ht="12.75">
      <c r="B11" s="236">
        <v>8</v>
      </c>
      <c r="C11" s="236" t="s">
        <v>237</v>
      </c>
      <c r="D11" s="306">
        <v>1313606</v>
      </c>
      <c r="E11" s="123"/>
      <c r="F11" s="236">
        <v>8</v>
      </c>
      <c r="G11" s="236" t="s">
        <v>235</v>
      </c>
      <c r="H11" s="552">
        <v>6.680234068443144</v>
      </c>
    </row>
    <row r="12" spans="2:8" ht="12.75">
      <c r="B12" s="236">
        <v>9</v>
      </c>
      <c r="C12" s="236" t="s">
        <v>231</v>
      </c>
      <c r="D12" s="306">
        <v>964660</v>
      </c>
      <c r="E12" s="123"/>
      <c r="F12" s="236">
        <v>9</v>
      </c>
      <c r="G12" s="236" t="s">
        <v>232</v>
      </c>
      <c r="H12" s="552">
        <v>6.402001885691638</v>
      </c>
    </row>
    <row r="13" spans="2:8" ht="12.75">
      <c r="B13" s="236">
        <v>10</v>
      </c>
      <c r="C13" s="236" t="s">
        <v>239</v>
      </c>
      <c r="D13" s="306">
        <v>936665</v>
      </c>
      <c r="E13" s="123"/>
      <c r="F13" s="236">
        <v>10</v>
      </c>
      <c r="G13" s="236" t="s">
        <v>243</v>
      </c>
      <c r="H13" s="552">
        <v>6.308657869327325</v>
      </c>
    </row>
    <row r="14" spans="2:8" ht="12.75">
      <c r="B14" s="236">
        <v>11</v>
      </c>
      <c r="C14" s="236" t="s">
        <v>233</v>
      </c>
      <c r="D14" s="306">
        <v>898438</v>
      </c>
      <c r="E14" s="123"/>
      <c r="F14" s="236">
        <v>11</v>
      </c>
      <c r="G14" s="236" t="s">
        <v>350</v>
      </c>
      <c r="H14" s="552">
        <v>6.212288302481292</v>
      </c>
    </row>
    <row r="15" spans="2:8" ht="12.75">
      <c r="B15" s="236">
        <v>12</v>
      </c>
      <c r="C15" s="236" t="s">
        <v>238</v>
      </c>
      <c r="D15" s="306">
        <v>772263</v>
      </c>
      <c r="E15" s="123"/>
      <c r="F15" s="236">
        <v>12</v>
      </c>
      <c r="G15" s="236" t="s">
        <v>326</v>
      </c>
      <c r="H15" s="552">
        <v>6.099000086376742</v>
      </c>
    </row>
    <row r="16" spans="2:8" ht="12.75">
      <c r="B16" s="236">
        <v>13</v>
      </c>
      <c r="C16" s="236" t="s">
        <v>241</v>
      </c>
      <c r="D16" s="306">
        <v>621193</v>
      </c>
      <c r="E16" s="123"/>
      <c r="F16" s="236">
        <v>13</v>
      </c>
      <c r="G16" s="236" t="s">
        <v>242</v>
      </c>
      <c r="H16" s="552">
        <v>5.905912596401028</v>
      </c>
    </row>
    <row r="17" spans="2:8" ht="12.75">
      <c r="B17" s="236">
        <v>14</v>
      </c>
      <c r="C17" s="236" t="s">
        <v>246</v>
      </c>
      <c r="D17" s="306">
        <v>547822</v>
      </c>
      <c r="E17" s="123"/>
      <c r="F17" s="236">
        <v>14</v>
      </c>
      <c r="G17" s="236" t="s">
        <v>234</v>
      </c>
      <c r="H17" s="552">
        <v>5.817767028593972</v>
      </c>
    </row>
    <row r="18" spans="2:8" ht="12.75">
      <c r="B18" s="236">
        <v>15</v>
      </c>
      <c r="C18" s="236" t="s">
        <v>235</v>
      </c>
      <c r="D18" s="306">
        <v>488599</v>
      </c>
      <c r="E18" s="123"/>
      <c r="F18" s="236">
        <v>15</v>
      </c>
      <c r="G18" s="236" t="s">
        <v>237</v>
      </c>
      <c r="H18" s="552">
        <v>5.748571178504223</v>
      </c>
    </row>
    <row r="19" spans="2:8" ht="12.75">
      <c r="B19" s="236">
        <v>16</v>
      </c>
      <c r="C19" s="236" t="s">
        <v>250</v>
      </c>
      <c r="D19" s="306">
        <v>460363</v>
      </c>
      <c r="E19" s="123"/>
      <c r="F19" s="236">
        <v>16</v>
      </c>
      <c r="G19" s="236" t="s">
        <v>245</v>
      </c>
      <c r="H19" s="552">
        <v>5.73958456505459</v>
      </c>
    </row>
    <row r="20" spans="2:8" ht="12.75">
      <c r="B20" s="153">
        <v>17</v>
      </c>
      <c r="C20" s="153" t="s">
        <v>256</v>
      </c>
      <c r="D20" s="554">
        <v>376015</v>
      </c>
      <c r="E20" s="123"/>
      <c r="F20" s="236">
        <v>17</v>
      </c>
      <c r="G20" s="236" t="s">
        <v>233</v>
      </c>
      <c r="H20" s="552">
        <v>5.5832385639801885</v>
      </c>
    </row>
    <row r="21" spans="2:8" ht="12.75">
      <c r="B21" s="236">
        <v>18</v>
      </c>
      <c r="C21" s="236" t="s">
        <v>248</v>
      </c>
      <c r="D21" s="306">
        <v>359213</v>
      </c>
      <c r="E21" s="123"/>
      <c r="F21" s="236">
        <v>18</v>
      </c>
      <c r="G21" s="236" t="s">
        <v>239</v>
      </c>
      <c r="H21" s="552">
        <v>5.103273365224308</v>
      </c>
    </row>
    <row r="22" spans="2:8" ht="12.75">
      <c r="B22" s="236">
        <v>19</v>
      </c>
      <c r="C22" s="236" t="s">
        <v>247</v>
      </c>
      <c r="D22" s="306">
        <v>315697</v>
      </c>
      <c r="E22" s="123"/>
      <c r="F22" s="236">
        <v>19</v>
      </c>
      <c r="G22" s="236" t="s">
        <v>344</v>
      </c>
      <c r="H22" s="552">
        <v>5.085268767682084</v>
      </c>
    </row>
    <row r="23" spans="2:8" ht="12.75">
      <c r="B23" s="236">
        <v>20</v>
      </c>
      <c r="C23" s="236" t="s">
        <v>243</v>
      </c>
      <c r="D23" s="306">
        <v>313616</v>
      </c>
      <c r="E23" s="123"/>
      <c r="F23" s="236">
        <v>20</v>
      </c>
      <c r="G23" s="236" t="s">
        <v>353</v>
      </c>
      <c r="H23" s="552">
        <v>4.760641718934105</v>
      </c>
    </row>
    <row r="24" spans="2:8" ht="12.75">
      <c r="B24" s="236">
        <v>21</v>
      </c>
      <c r="C24" s="236" t="s">
        <v>350</v>
      </c>
      <c r="D24" s="306">
        <v>283914</v>
      </c>
      <c r="E24" s="123"/>
      <c r="F24" s="236">
        <v>21</v>
      </c>
      <c r="G24" s="236" t="s">
        <v>249</v>
      </c>
      <c r="H24" s="552">
        <v>4.746353047608277</v>
      </c>
    </row>
    <row r="25" spans="2:8" ht="12.75">
      <c r="B25" s="236">
        <v>22</v>
      </c>
      <c r="C25" s="236" t="s">
        <v>252</v>
      </c>
      <c r="D25" s="306">
        <v>277665</v>
      </c>
      <c r="E25" s="123"/>
      <c r="F25" s="236">
        <v>22</v>
      </c>
      <c r="G25" s="236" t="s">
        <v>358</v>
      </c>
      <c r="H25" s="552">
        <v>4.5647038537804985</v>
      </c>
    </row>
    <row r="26" spans="2:8" ht="12.75">
      <c r="B26" s="236">
        <v>23</v>
      </c>
      <c r="C26" s="236" t="s">
        <v>242</v>
      </c>
      <c r="D26" s="306">
        <v>229740</v>
      </c>
      <c r="E26" s="123"/>
      <c r="F26" s="236">
        <v>23</v>
      </c>
      <c r="G26" s="236" t="s">
        <v>403</v>
      </c>
      <c r="H26" s="552">
        <v>4.491858887381276</v>
      </c>
    </row>
    <row r="27" spans="2:8" ht="12.75">
      <c r="B27" s="236">
        <v>24</v>
      </c>
      <c r="C27" s="236" t="s">
        <v>251</v>
      </c>
      <c r="D27" s="306">
        <v>215101</v>
      </c>
      <c r="E27" s="123"/>
      <c r="F27" s="236">
        <v>24</v>
      </c>
      <c r="G27" s="236" t="s">
        <v>257</v>
      </c>
      <c r="H27" s="552">
        <v>4.24679096986395</v>
      </c>
    </row>
    <row r="28" spans="2:8" ht="12.75">
      <c r="B28" s="236">
        <v>25</v>
      </c>
      <c r="C28" s="236" t="s">
        <v>257</v>
      </c>
      <c r="D28" s="306">
        <v>198839</v>
      </c>
      <c r="E28" s="123"/>
      <c r="F28" s="236">
        <v>25</v>
      </c>
      <c r="G28" s="236" t="s">
        <v>258</v>
      </c>
      <c r="H28" s="552">
        <v>4.112053218462881</v>
      </c>
    </row>
    <row r="29" spans="2:8" ht="12.75">
      <c r="B29" s="236">
        <v>26</v>
      </c>
      <c r="C29" s="236" t="s">
        <v>358</v>
      </c>
      <c r="D29" s="306">
        <v>158838</v>
      </c>
      <c r="E29" s="123"/>
      <c r="F29" s="236">
        <v>26</v>
      </c>
      <c r="G29" s="236" t="s">
        <v>246</v>
      </c>
      <c r="H29" s="552">
        <v>3.4883122671845648</v>
      </c>
    </row>
    <row r="30" spans="2:8" ht="12.75">
      <c r="B30" s="236">
        <v>27</v>
      </c>
      <c r="C30" s="236" t="s">
        <v>344</v>
      </c>
      <c r="D30" s="306">
        <v>154582</v>
      </c>
      <c r="E30" s="123"/>
      <c r="F30" s="236">
        <v>27</v>
      </c>
      <c r="G30" s="236" t="s">
        <v>252</v>
      </c>
      <c r="H30" s="552">
        <v>3.4043844484496266</v>
      </c>
    </row>
    <row r="31" spans="2:8" ht="12.75">
      <c r="B31" s="236">
        <v>28</v>
      </c>
      <c r="C31" s="236" t="s">
        <v>258</v>
      </c>
      <c r="D31" s="306">
        <v>150826</v>
      </c>
      <c r="E31" s="123"/>
      <c r="F31" s="236">
        <v>28</v>
      </c>
      <c r="G31" s="236" t="s">
        <v>354</v>
      </c>
      <c r="H31" s="552">
        <v>3.361954343256587</v>
      </c>
    </row>
    <row r="32" spans="2:8" ht="12.75">
      <c r="B32" s="236">
        <v>29</v>
      </c>
      <c r="C32" s="236" t="s">
        <v>245</v>
      </c>
      <c r="D32" s="306">
        <v>145619</v>
      </c>
      <c r="E32" s="123"/>
      <c r="F32" s="236">
        <v>29</v>
      </c>
      <c r="G32" s="236" t="s">
        <v>259</v>
      </c>
      <c r="H32" s="552">
        <v>3.2967939651107967</v>
      </c>
    </row>
    <row r="33" spans="2:8" ht="12.75">
      <c r="B33" s="236">
        <v>30</v>
      </c>
      <c r="C33" s="236" t="s">
        <v>354</v>
      </c>
      <c r="D33" s="306">
        <v>137551</v>
      </c>
      <c r="E33" s="123"/>
      <c r="F33" s="236">
        <v>30</v>
      </c>
      <c r="G33" s="236" t="s">
        <v>240</v>
      </c>
      <c r="H33" s="552">
        <v>3.0798571473692284</v>
      </c>
    </row>
    <row r="34" spans="2:8" ht="12.75">
      <c r="B34" s="236">
        <v>31</v>
      </c>
      <c r="C34" s="236" t="s">
        <v>249</v>
      </c>
      <c r="D34" s="306">
        <v>125916</v>
      </c>
      <c r="E34" s="123"/>
      <c r="F34" s="236">
        <v>31</v>
      </c>
      <c r="G34" s="236" t="s">
        <v>248</v>
      </c>
      <c r="H34" s="552">
        <v>3.0380246788284744</v>
      </c>
    </row>
    <row r="35" spans="2:8" ht="12.75">
      <c r="B35" s="236">
        <v>32</v>
      </c>
      <c r="C35" s="236" t="s">
        <v>259</v>
      </c>
      <c r="D35" s="306">
        <v>41955</v>
      </c>
      <c r="E35" s="123"/>
      <c r="F35" s="236">
        <v>32</v>
      </c>
      <c r="G35" s="236" t="s">
        <v>250</v>
      </c>
      <c r="H35" s="552">
        <v>2.8399938309685377</v>
      </c>
    </row>
    <row r="36" spans="2:8" ht="12.75">
      <c r="B36" s="236">
        <v>33</v>
      </c>
      <c r="C36" s="236" t="s">
        <v>254</v>
      </c>
      <c r="D36" s="306">
        <v>21557</v>
      </c>
      <c r="E36" s="123"/>
      <c r="F36" s="236">
        <v>33</v>
      </c>
      <c r="G36" s="236" t="s">
        <v>251</v>
      </c>
      <c r="H36" s="552">
        <v>2.438151049046167</v>
      </c>
    </row>
    <row r="37" spans="2:8" ht="12.75">
      <c r="B37" s="236">
        <v>34</v>
      </c>
      <c r="C37" s="236" t="s">
        <v>403</v>
      </c>
      <c r="D37" s="306">
        <v>6621</v>
      </c>
      <c r="E37" s="123"/>
      <c r="F37" s="236">
        <v>34</v>
      </c>
      <c r="G37" s="236" t="s">
        <v>247</v>
      </c>
      <c r="H37" s="552">
        <v>2.408411592831913</v>
      </c>
    </row>
    <row r="38" ht="12.75">
      <c r="B38" s="162"/>
    </row>
    <row r="39" ht="12.75">
      <c r="B39" s="162" t="s">
        <v>479</v>
      </c>
    </row>
  </sheetData>
  <printOptions/>
  <pageMargins left="0.75" right="0.75" top="1" bottom="1" header="0" footer="0"/>
  <pageSetup fitToHeight="1" fitToWidth="1" horizontalDpi="600" verticalDpi="600" orientation="landscape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28"/>
  <dimension ref="A1:K78"/>
  <sheetViews>
    <sheetView zoomScale="75" zoomScaleNormal="75" zoomScaleSheetLayoutView="75" workbookViewId="0" topLeftCell="A1">
      <selection activeCell="K9" sqref="K9"/>
    </sheetView>
  </sheetViews>
  <sheetFormatPr defaultColWidth="9.140625" defaultRowHeight="12.75"/>
  <cols>
    <col min="1" max="1" width="3.140625" style="113" bestFit="1" customWidth="1"/>
    <col min="2" max="2" width="13.28125" style="113" customWidth="1"/>
    <col min="3" max="3" width="4.140625" style="291" bestFit="1" customWidth="1"/>
    <col min="4" max="4" width="3.57421875" style="291" customWidth="1"/>
    <col min="5" max="5" width="3.140625" style="291" customWidth="1"/>
    <col min="6" max="6" width="12.7109375" style="291" bestFit="1" customWidth="1"/>
    <col min="7" max="7" width="4.57421875" style="291" bestFit="1" customWidth="1"/>
    <col min="8" max="8" width="11.00390625" style="290" customWidth="1"/>
    <col min="11" max="11" width="21.28125" style="113" customWidth="1"/>
    <col min="12" max="12" width="20.8515625" style="113" customWidth="1"/>
    <col min="13" max="16384" width="9.140625" style="113" customWidth="1"/>
  </cols>
  <sheetData>
    <row r="1" spans="1:8" s="502" customFormat="1" ht="16.5">
      <c r="A1" s="93" t="s">
        <v>150</v>
      </c>
      <c r="C1" s="503"/>
      <c r="D1" s="503"/>
      <c r="E1" s="503"/>
      <c r="F1" s="503"/>
      <c r="G1" s="503"/>
      <c r="H1" s="504"/>
    </row>
    <row r="2" spans="2:10" s="501" customFormat="1" ht="15.75">
      <c r="B2" s="289"/>
      <c r="C2" s="359"/>
      <c r="D2" s="359"/>
      <c r="E2" s="359"/>
      <c r="F2" s="359"/>
      <c r="G2" s="359"/>
      <c r="H2" s="289"/>
      <c r="I2" s="448"/>
      <c r="J2" s="448"/>
    </row>
    <row r="3" spans="1:11" ht="12.75">
      <c r="A3" s="321"/>
      <c r="B3" s="495" t="s">
        <v>842</v>
      </c>
      <c r="D3" s="232"/>
      <c r="E3" s="322"/>
      <c r="F3" s="494" t="s">
        <v>9</v>
      </c>
      <c r="H3" s="113"/>
      <c r="K3" s="21"/>
    </row>
    <row r="4" spans="1:8" ht="12.75">
      <c r="A4" s="296">
        <v>1</v>
      </c>
      <c r="B4" s="170" t="s">
        <v>204</v>
      </c>
      <c r="C4" s="291">
        <v>615</v>
      </c>
      <c r="E4" s="293">
        <v>1</v>
      </c>
      <c r="F4" s="103" t="s">
        <v>254</v>
      </c>
      <c r="G4" s="489">
        <v>9.393934649527953</v>
      </c>
      <c r="H4" s="113"/>
    </row>
    <row r="5" spans="1:8" ht="12.75">
      <c r="A5" s="296">
        <f aca="true" t="shared" si="0" ref="A5:A13">A4+1</f>
        <v>2</v>
      </c>
      <c r="B5" s="170" t="s">
        <v>402</v>
      </c>
      <c r="C5" s="291">
        <v>158</v>
      </c>
      <c r="E5" s="103">
        <f aca="true" t="shared" si="1" ref="E5:E27">E4+1</f>
        <v>2</v>
      </c>
      <c r="F5" s="103" t="s">
        <v>238</v>
      </c>
      <c r="G5" s="489">
        <v>7.453244619672694</v>
      </c>
      <c r="H5" s="113"/>
    </row>
    <row r="6" spans="1:8" ht="12.75">
      <c r="A6" s="296">
        <f t="shared" si="0"/>
        <v>3</v>
      </c>
      <c r="B6" s="170" t="s">
        <v>232</v>
      </c>
      <c r="C6" s="291">
        <v>119</v>
      </c>
      <c r="E6" s="294">
        <f t="shared" si="1"/>
        <v>3</v>
      </c>
      <c r="F6" s="294" t="s">
        <v>256</v>
      </c>
      <c r="G6" s="490">
        <v>3.8258181512116365</v>
      </c>
      <c r="H6" s="113"/>
    </row>
    <row r="7" spans="1:8" ht="12.75">
      <c r="A7" s="296">
        <f t="shared" si="0"/>
        <v>4</v>
      </c>
      <c r="B7" s="170" t="s">
        <v>234</v>
      </c>
      <c r="C7" s="291">
        <v>80</v>
      </c>
      <c r="E7" s="103">
        <f t="shared" si="1"/>
        <v>4</v>
      </c>
      <c r="F7" s="103" t="s">
        <v>245</v>
      </c>
      <c r="G7" s="489">
        <v>3.392053549218697</v>
      </c>
      <c r="H7" s="113"/>
    </row>
    <row r="8" spans="1:8" ht="12.75">
      <c r="A8" s="483">
        <f t="shared" si="0"/>
        <v>5</v>
      </c>
      <c r="B8" s="170" t="s">
        <v>353</v>
      </c>
      <c r="C8" s="487">
        <v>74</v>
      </c>
      <c r="D8" s="487"/>
      <c r="E8" s="484">
        <f t="shared" si="1"/>
        <v>5</v>
      </c>
      <c r="F8" s="170" t="s">
        <v>241</v>
      </c>
      <c r="G8" s="491">
        <v>3.2537960954446854</v>
      </c>
      <c r="H8" s="482"/>
    </row>
    <row r="9" spans="1:8" ht="12.75">
      <c r="A9" s="296">
        <f t="shared" si="0"/>
        <v>6</v>
      </c>
      <c r="B9" s="103" t="s">
        <v>238</v>
      </c>
      <c r="C9" s="291">
        <v>57</v>
      </c>
      <c r="E9" s="293">
        <f t="shared" si="1"/>
        <v>6</v>
      </c>
      <c r="F9" s="170" t="s">
        <v>402</v>
      </c>
      <c r="G9" s="489">
        <v>2.5728000646131055</v>
      </c>
      <c r="H9" s="113"/>
    </row>
    <row r="10" spans="1:8" ht="12.75">
      <c r="A10" s="296">
        <f t="shared" si="0"/>
        <v>7</v>
      </c>
      <c r="B10" s="103" t="s">
        <v>326</v>
      </c>
      <c r="C10" s="291">
        <v>56</v>
      </c>
      <c r="E10" s="293">
        <f t="shared" si="1"/>
        <v>7</v>
      </c>
      <c r="F10" s="103" t="s">
        <v>242</v>
      </c>
      <c r="G10" s="489">
        <v>2.5167785234899327</v>
      </c>
      <c r="H10" s="113"/>
    </row>
    <row r="11" spans="1:8" ht="12.75">
      <c r="A11" s="296">
        <f t="shared" si="0"/>
        <v>8</v>
      </c>
      <c r="B11" s="103" t="s">
        <v>255</v>
      </c>
      <c r="C11" s="291">
        <v>42</v>
      </c>
      <c r="E11" s="293">
        <f t="shared" si="1"/>
        <v>8</v>
      </c>
      <c r="F11" s="103" t="s">
        <v>231</v>
      </c>
      <c r="G11" s="489">
        <v>2.2498432710532126</v>
      </c>
      <c r="H11" s="113"/>
    </row>
    <row r="12" spans="1:8" ht="12.75">
      <c r="A12" s="296">
        <f t="shared" si="0"/>
        <v>9</v>
      </c>
      <c r="B12" s="103" t="s">
        <v>240</v>
      </c>
      <c r="C12" s="291">
        <v>39</v>
      </c>
      <c r="E12" s="293">
        <f t="shared" si="1"/>
        <v>9</v>
      </c>
      <c r="F12" s="103" t="s">
        <v>243</v>
      </c>
      <c r="G12" s="489">
        <v>2.0392131084457126</v>
      </c>
      <c r="H12" s="113"/>
    </row>
    <row r="13" spans="1:8" ht="12.75">
      <c r="A13" s="296">
        <f t="shared" si="0"/>
        <v>10</v>
      </c>
      <c r="B13" s="103" t="s">
        <v>231</v>
      </c>
      <c r="C13" s="291">
        <v>37</v>
      </c>
      <c r="E13" s="293">
        <f t="shared" si="1"/>
        <v>10</v>
      </c>
      <c r="F13" s="170" t="s">
        <v>204</v>
      </c>
      <c r="G13" s="489">
        <v>2.022629108691484</v>
      </c>
      <c r="H13" s="113"/>
    </row>
    <row r="14" spans="1:8" ht="12.75">
      <c r="A14" s="296">
        <v>10</v>
      </c>
      <c r="B14" s="103" t="s">
        <v>237</v>
      </c>
      <c r="C14" s="291">
        <v>37</v>
      </c>
      <c r="E14" s="293">
        <f t="shared" si="1"/>
        <v>11</v>
      </c>
      <c r="F14" s="103" t="s">
        <v>233</v>
      </c>
      <c r="G14" s="489">
        <v>1.9596864501679732</v>
      </c>
      <c r="H14" s="113"/>
    </row>
    <row r="15" spans="1:8" ht="12.75">
      <c r="A15" s="296">
        <v>12</v>
      </c>
      <c r="B15" s="103" t="s">
        <v>239</v>
      </c>
      <c r="C15" s="291">
        <v>35</v>
      </c>
      <c r="E15" s="293">
        <f t="shared" si="1"/>
        <v>12</v>
      </c>
      <c r="F15" s="103" t="s">
        <v>326</v>
      </c>
      <c r="G15" s="489">
        <v>1.6811263546576205</v>
      </c>
      <c r="H15" s="113"/>
    </row>
    <row r="16" spans="1:8" ht="12.75">
      <c r="A16" s="296">
        <f aca="true" t="shared" si="2" ref="A16:A24">A15+1</f>
        <v>13</v>
      </c>
      <c r="B16" s="103" t="s">
        <v>241</v>
      </c>
      <c r="C16" s="291">
        <v>30</v>
      </c>
      <c r="E16" s="293">
        <f t="shared" si="1"/>
        <v>13</v>
      </c>
      <c r="F16" s="103" t="s">
        <v>344</v>
      </c>
      <c r="G16" s="489">
        <v>1.6397282736003749</v>
      </c>
      <c r="H16" s="113"/>
    </row>
    <row r="17" spans="1:11" ht="12.75">
      <c r="A17" s="294">
        <f t="shared" si="2"/>
        <v>14</v>
      </c>
      <c r="B17" s="294" t="s">
        <v>256</v>
      </c>
      <c r="C17" s="155">
        <v>21</v>
      </c>
      <c r="D17" s="492"/>
      <c r="E17" s="293">
        <f t="shared" si="1"/>
        <v>14</v>
      </c>
      <c r="F17" s="103" t="s">
        <v>350</v>
      </c>
      <c r="G17" s="489">
        <v>1.5057406361754186</v>
      </c>
      <c r="H17" s="113"/>
      <c r="K17" s="103"/>
    </row>
    <row r="18" spans="1:8" ht="12.75">
      <c r="A18" s="296">
        <f t="shared" si="2"/>
        <v>15</v>
      </c>
      <c r="B18" s="103" t="s">
        <v>243</v>
      </c>
      <c r="C18" s="291">
        <v>17</v>
      </c>
      <c r="E18" s="293">
        <f t="shared" si="1"/>
        <v>15</v>
      </c>
      <c r="F18" s="170" t="s">
        <v>232</v>
      </c>
      <c r="G18" s="489">
        <v>1.4488296500187618</v>
      </c>
      <c r="H18" s="113"/>
    </row>
    <row r="19" spans="1:8" ht="12.75">
      <c r="A19" s="296">
        <f t="shared" si="2"/>
        <v>16</v>
      </c>
      <c r="B19" s="103" t="s">
        <v>247</v>
      </c>
      <c r="C19" s="291">
        <v>16</v>
      </c>
      <c r="E19" s="293">
        <f t="shared" si="1"/>
        <v>16</v>
      </c>
      <c r="F19" s="170" t="s">
        <v>234</v>
      </c>
      <c r="G19" s="489">
        <v>1.2845833935481799</v>
      </c>
      <c r="H19" s="113"/>
    </row>
    <row r="20" spans="1:8" ht="12.75">
      <c r="A20" s="296">
        <f t="shared" si="2"/>
        <v>17</v>
      </c>
      <c r="B20" s="103" t="s">
        <v>245</v>
      </c>
      <c r="C20" s="291">
        <v>15</v>
      </c>
      <c r="E20" s="293">
        <f t="shared" si="1"/>
        <v>17</v>
      </c>
      <c r="F20" s="103" t="s">
        <v>235</v>
      </c>
      <c r="G20" s="489">
        <v>1.0269816076930258</v>
      </c>
      <c r="H20" s="113"/>
    </row>
    <row r="21" spans="1:8" ht="12.75">
      <c r="A21" s="296">
        <f t="shared" si="2"/>
        <v>18</v>
      </c>
      <c r="B21" s="103" t="s">
        <v>248</v>
      </c>
      <c r="C21" s="291">
        <v>14</v>
      </c>
      <c r="E21" s="293">
        <f t="shared" si="1"/>
        <v>18</v>
      </c>
      <c r="F21" s="103" t="s">
        <v>258</v>
      </c>
      <c r="G21" s="489">
        <v>0.8628954937679769</v>
      </c>
      <c r="H21" s="113"/>
    </row>
    <row r="22" spans="1:8" ht="12.75">
      <c r="A22" s="296">
        <f t="shared" si="2"/>
        <v>19</v>
      </c>
      <c r="B22" s="103" t="s">
        <v>246</v>
      </c>
      <c r="C22" s="291">
        <v>13</v>
      </c>
      <c r="E22" s="293">
        <f t="shared" si="1"/>
        <v>19</v>
      </c>
      <c r="F22" s="103" t="s">
        <v>239</v>
      </c>
      <c r="G22" s="489">
        <v>0.7676551359747542</v>
      </c>
      <c r="H22" s="113"/>
    </row>
    <row r="23" spans="1:8" ht="12.75">
      <c r="A23" s="296">
        <f t="shared" si="2"/>
        <v>20</v>
      </c>
      <c r="B23" s="103" t="s">
        <v>242</v>
      </c>
      <c r="C23" s="291">
        <v>12</v>
      </c>
      <c r="E23" s="293">
        <f t="shared" si="1"/>
        <v>20</v>
      </c>
      <c r="F23" s="103" t="s">
        <v>237</v>
      </c>
      <c r="G23" s="489">
        <v>0.6235674801132532</v>
      </c>
      <c r="H23" s="113"/>
    </row>
    <row r="24" spans="1:8" ht="12.75">
      <c r="A24" s="296">
        <f t="shared" si="2"/>
        <v>21</v>
      </c>
      <c r="B24" s="103" t="s">
        <v>235</v>
      </c>
      <c r="C24" s="291">
        <v>11</v>
      </c>
      <c r="E24" s="293">
        <f t="shared" si="1"/>
        <v>21</v>
      </c>
      <c r="F24" s="103" t="s">
        <v>353</v>
      </c>
      <c r="G24" s="489">
        <v>0.5795194687216113</v>
      </c>
      <c r="H24" s="113"/>
    </row>
    <row r="25" spans="1:8" ht="12.75">
      <c r="A25" s="296">
        <v>21</v>
      </c>
      <c r="B25" s="103" t="s">
        <v>354</v>
      </c>
      <c r="C25" s="291">
        <v>11</v>
      </c>
      <c r="E25" s="293">
        <f t="shared" si="1"/>
        <v>22</v>
      </c>
      <c r="F25" s="103" t="s">
        <v>249</v>
      </c>
      <c r="G25" s="489">
        <v>0.49810719266786213</v>
      </c>
      <c r="H25" s="113"/>
    </row>
    <row r="26" spans="1:8" ht="12.75">
      <c r="A26" s="296">
        <v>23</v>
      </c>
      <c r="B26" s="103" t="s">
        <v>258</v>
      </c>
      <c r="C26" s="291">
        <v>9</v>
      </c>
      <c r="E26" s="293">
        <f t="shared" si="1"/>
        <v>23</v>
      </c>
      <c r="F26" s="103" t="s">
        <v>358</v>
      </c>
      <c r="G26" s="489">
        <v>0.28241407551752373</v>
      </c>
      <c r="H26" s="113"/>
    </row>
    <row r="27" spans="1:8" ht="12.75">
      <c r="A27" s="296">
        <f>A26+1</f>
        <v>24</v>
      </c>
      <c r="B27" s="103" t="s">
        <v>250</v>
      </c>
      <c r="C27" s="291">
        <v>8</v>
      </c>
      <c r="E27" s="293">
        <f t="shared" si="1"/>
        <v>24</v>
      </c>
      <c r="F27" s="103" t="s">
        <v>246</v>
      </c>
      <c r="G27" s="489">
        <v>0.2674522906260029</v>
      </c>
      <c r="H27" s="113"/>
    </row>
    <row r="28" spans="1:8" ht="12.75">
      <c r="A28" s="296">
        <v>24</v>
      </c>
      <c r="B28" s="103" t="s">
        <v>350</v>
      </c>
      <c r="C28" s="291">
        <v>8</v>
      </c>
      <c r="E28" s="293">
        <v>24</v>
      </c>
      <c r="F28" s="103" t="s">
        <v>257</v>
      </c>
      <c r="G28" s="489">
        <v>0.266998932004272</v>
      </c>
      <c r="H28" s="113"/>
    </row>
    <row r="29" spans="1:8" ht="12.75">
      <c r="A29" s="296">
        <v>24</v>
      </c>
      <c r="B29" s="103" t="s">
        <v>252</v>
      </c>
      <c r="C29" s="291">
        <v>8</v>
      </c>
      <c r="E29" s="293">
        <v>26</v>
      </c>
      <c r="F29" s="103" t="s">
        <v>252</v>
      </c>
      <c r="G29" s="489">
        <v>0.209885612341274</v>
      </c>
      <c r="H29" s="113"/>
    </row>
    <row r="30" spans="1:8" ht="12.75">
      <c r="A30" s="296">
        <v>27</v>
      </c>
      <c r="B30" s="103" t="s">
        <v>344</v>
      </c>
      <c r="C30" s="291">
        <v>7</v>
      </c>
      <c r="E30" s="293">
        <f>E29+1</f>
        <v>27</v>
      </c>
      <c r="F30" s="103" t="s">
        <v>259</v>
      </c>
      <c r="G30" s="489">
        <v>0.18477457501847747</v>
      </c>
      <c r="H30" s="113"/>
    </row>
    <row r="31" spans="1:8" ht="12.75">
      <c r="A31" s="296">
        <f>A30+1</f>
        <v>28</v>
      </c>
      <c r="B31" s="103" t="s">
        <v>249</v>
      </c>
      <c r="C31" s="291">
        <v>5</v>
      </c>
      <c r="E31" s="293">
        <f>E30+1</f>
        <v>28</v>
      </c>
      <c r="F31" s="103" t="s">
        <v>247</v>
      </c>
      <c r="G31" s="489">
        <v>0.11371543624645698</v>
      </c>
      <c r="H31" s="113"/>
    </row>
    <row r="32" spans="1:8" ht="12.75">
      <c r="A32" s="296">
        <f>A31+1</f>
        <v>29</v>
      </c>
      <c r="B32" s="103" t="s">
        <v>358</v>
      </c>
      <c r="C32" s="291">
        <v>3</v>
      </c>
      <c r="E32" s="293">
        <f>E31+1</f>
        <v>29</v>
      </c>
      <c r="F32" s="103" t="s">
        <v>354</v>
      </c>
      <c r="G32" s="489">
        <v>0.1031096946546997</v>
      </c>
      <c r="H32" s="113"/>
    </row>
    <row r="33" spans="1:8" ht="12.75">
      <c r="A33" s="296">
        <v>29</v>
      </c>
      <c r="B33" s="103" t="s">
        <v>257</v>
      </c>
      <c r="C33" s="291">
        <v>3</v>
      </c>
      <c r="E33" s="293">
        <f>E32+1</f>
        <v>30</v>
      </c>
      <c r="F33" s="103" t="s">
        <v>248</v>
      </c>
      <c r="G33" s="489">
        <v>0.07130393978154112</v>
      </c>
      <c r="H33" s="113"/>
    </row>
    <row r="34" spans="1:8" ht="12.75">
      <c r="A34" s="296">
        <v>29</v>
      </c>
      <c r="B34" s="103" t="s">
        <v>254</v>
      </c>
      <c r="C34" s="291">
        <v>3</v>
      </c>
      <c r="E34" s="293">
        <v>31</v>
      </c>
      <c r="F34" s="103" t="s">
        <v>240</v>
      </c>
      <c r="G34" s="489">
        <v>0.02961127958996991</v>
      </c>
      <c r="H34" s="113"/>
    </row>
    <row r="35" spans="1:8" ht="12.75">
      <c r="A35" s="113">
        <v>32</v>
      </c>
      <c r="B35" s="103" t="s">
        <v>251</v>
      </c>
      <c r="C35" s="291">
        <v>2</v>
      </c>
      <c r="E35" s="293"/>
      <c r="F35" s="103" t="s">
        <v>251</v>
      </c>
      <c r="G35" s="489">
        <v>0.026749411512946717</v>
      </c>
      <c r="H35" s="113"/>
    </row>
    <row r="36" spans="1:8" ht="12.75">
      <c r="A36" s="113">
        <v>33</v>
      </c>
      <c r="B36" s="103" t="s">
        <v>259</v>
      </c>
      <c r="C36" s="291">
        <v>1</v>
      </c>
      <c r="E36" s="113">
        <v>33</v>
      </c>
      <c r="F36" s="103" t="s">
        <v>250</v>
      </c>
      <c r="G36" s="489">
        <v>0.00701406014209902</v>
      </c>
      <c r="H36" s="113"/>
    </row>
    <row r="37" spans="1:8" ht="12.75">
      <c r="A37" s="162" t="s">
        <v>713</v>
      </c>
      <c r="H37" s="113"/>
    </row>
    <row r="38" spans="1:8" ht="12.75">
      <c r="A38" s="290"/>
      <c r="B38" s="103"/>
      <c r="H38" s="113"/>
    </row>
    <row r="39" spans="1:8" ht="12.75">
      <c r="A39" s="290"/>
      <c r="H39" s="113"/>
    </row>
    <row r="42" spans="1:8" ht="18">
      <c r="A42" s="296"/>
      <c r="B42" s="14"/>
      <c r="H42" s="288"/>
    </row>
    <row r="43" spans="1:8" ht="12.75">
      <c r="A43" s="296"/>
      <c r="H43" s="288"/>
    </row>
    <row r="44" spans="1:8" ht="12.75">
      <c r="A44" s="296"/>
      <c r="H44" s="288"/>
    </row>
    <row r="45" spans="4:8" ht="12.75">
      <c r="D45" s="488"/>
      <c r="E45" s="488"/>
      <c r="F45" s="488"/>
      <c r="G45" s="488"/>
      <c r="H45" s="113"/>
    </row>
    <row r="46" spans="4:8" ht="12.75">
      <c r="D46" s="489"/>
      <c r="E46" s="489"/>
      <c r="F46" s="489"/>
      <c r="G46" s="489"/>
      <c r="H46" s="113"/>
    </row>
    <row r="47" spans="4:8" ht="12.75">
      <c r="D47" s="489"/>
      <c r="E47" s="489"/>
      <c r="F47" s="489"/>
      <c r="G47" s="489"/>
      <c r="H47" s="113"/>
    </row>
    <row r="48" spans="3:8" ht="12.75">
      <c r="C48" s="492"/>
      <c r="D48" s="493"/>
      <c r="E48" s="493"/>
      <c r="F48" s="493"/>
      <c r="G48" s="493"/>
      <c r="H48" s="113"/>
    </row>
    <row r="49" spans="4:8" ht="12.75">
      <c r="D49" s="489"/>
      <c r="E49" s="489"/>
      <c r="F49" s="489"/>
      <c r="G49" s="489"/>
      <c r="H49" s="113"/>
    </row>
    <row r="50" spans="4:8" ht="12.75">
      <c r="D50" s="491"/>
      <c r="E50" s="491"/>
      <c r="F50" s="491"/>
      <c r="G50" s="491"/>
      <c r="H50" s="482"/>
    </row>
    <row r="51" spans="4:8" ht="12.75">
      <c r="D51" s="489"/>
      <c r="E51" s="489"/>
      <c r="F51" s="489"/>
      <c r="G51" s="489"/>
      <c r="H51" s="113"/>
    </row>
    <row r="52" spans="4:8" ht="12.75">
      <c r="D52" s="489"/>
      <c r="E52" s="489"/>
      <c r="F52" s="489"/>
      <c r="G52" s="489"/>
      <c r="H52" s="113"/>
    </row>
    <row r="53" spans="4:8" ht="12.75">
      <c r="D53" s="489"/>
      <c r="E53" s="489"/>
      <c r="F53" s="489"/>
      <c r="G53" s="489"/>
      <c r="H53" s="113"/>
    </row>
    <row r="54" spans="4:8" ht="12.75">
      <c r="D54" s="489"/>
      <c r="E54" s="489"/>
      <c r="F54" s="489"/>
      <c r="G54" s="489"/>
      <c r="H54" s="113"/>
    </row>
    <row r="55" spans="4:8" ht="12.75">
      <c r="D55" s="489"/>
      <c r="E55" s="489"/>
      <c r="F55" s="489"/>
      <c r="G55" s="489"/>
      <c r="H55" s="113"/>
    </row>
    <row r="56" spans="4:8" ht="12.75">
      <c r="D56" s="489"/>
      <c r="E56" s="489"/>
      <c r="F56" s="489"/>
      <c r="G56" s="489"/>
      <c r="H56" s="113"/>
    </row>
    <row r="57" spans="4:8" ht="12.75">
      <c r="D57" s="489"/>
      <c r="E57" s="489"/>
      <c r="F57" s="489"/>
      <c r="G57" s="489"/>
      <c r="H57" s="113"/>
    </row>
    <row r="58" spans="4:8" ht="12.75">
      <c r="D58" s="489"/>
      <c r="E58" s="489"/>
      <c r="F58" s="489"/>
      <c r="G58" s="489"/>
      <c r="H58" s="113"/>
    </row>
    <row r="59" spans="4:8" ht="12.75">
      <c r="D59" s="489"/>
      <c r="E59" s="489"/>
      <c r="F59" s="489"/>
      <c r="G59" s="489"/>
      <c r="H59" s="113"/>
    </row>
    <row r="60" spans="4:8" ht="12.75">
      <c r="D60" s="489"/>
      <c r="E60" s="489"/>
      <c r="F60" s="489"/>
      <c r="G60" s="489"/>
      <c r="H60" s="113"/>
    </row>
    <row r="61" spans="4:8" ht="12.75">
      <c r="D61" s="489"/>
      <c r="E61" s="489"/>
      <c r="F61" s="489"/>
      <c r="G61" s="489"/>
      <c r="H61" s="113"/>
    </row>
    <row r="62" spans="4:8" ht="12.75">
      <c r="D62" s="489"/>
      <c r="E62" s="489"/>
      <c r="F62" s="489"/>
      <c r="G62" s="489"/>
      <c r="H62" s="113"/>
    </row>
    <row r="63" spans="4:8" ht="12.75">
      <c r="D63" s="489"/>
      <c r="E63" s="489"/>
      <c r="F63" s="489"/>
      <c r="G63" s="489"/>
      <c r="H63" s="113"/>
    </row>
    <row r="64" spans="4:8" ht="12.75">
      <c r="D64" s="489"/>
      <c r="E64" s="489"/>
      <c r="F64" s="489"/>
      <c r="G64" s="489"/>
      <c r="H64" s="113"/>
    </row>
    <row r="65" spans="4:8" ht="12.75">
      <c r="D65" s="489"/>
      <c r="E65" s="489"/>
      <c r="F65" s="489"/>
      <c r="G65" s="489"/>
      <c r="H65" s="113"/>
    </row>
    <row r="66" spans="4:8" ht="12.75">
      <c r="D66" s="489"/>
      <c r="E66" s="489"/>
      <c r="F66" s="489"/>
      <c r="G66" s="489"/>
      <c r="H66" s="113"/>
    </row>
    <row r="67" spans="4:8" ht="12.75">
      <c r="D67" s="489"/>
      <c r="E67" s="489"/>
      <c r="F67" s="489"/>
      <c r="G67" s="489"/>
      <c r="H67" s="113"/>
    </row>
    <row r="68" spans="4:8" ht="12.75">
      <c r="D68" s="489"/>
      <c r="E68" s="489"/>
      <c r="F68" s="489"/>
      <c r="G68" s="489"/>
      <c r="H68" s="113"/>
    </row>
    <row r="69" spans="4:8" ht="12.75">
      <c r="D69" s="489"/>
      <c r="E69" s="489"/>
      <c r="F69" s="489"/>
      <c r="G69" s="489"/>
      <c r="H69" s="113"/>
    </row>
    <row r="70" spans="4:8" ht="12.75">
      <c r="D70" s="489"/>
      <c r="E70" s="489"/>
      <c r="F70" s="489"/>
      <c r="G70" s="489"/>
      <c r="H70" s="113"/>
    </row>
    <row r="71" spans="4:8" ht="12.75">
      <c r="D71" s="489"/>
      <c r="E71" s="489"/>
      <c r="F71" s="489"/>
      <c r="G71" s="489"/>
      <c r="H71" s="113"/>
    </row>
    <row r="72" spans="4:8" ht="12.75">
      <c r="D72" s="489"/>
      <c r="E72" s="489"/>
      <c r="F72" s="489"/>
      <c r="G72" s="489"/>
      <c r="H72" s="113"/>
    </row>
    <row r="73" spans="4:8" ht="12.75">
      <c r="D73" s="489"/>
      <c r="E73" s="489"/>
      <c r="F73" s="489"/>
      <c r="G73" s="489"/>
      <c r="H73" s="113"/>
    </row>
    <row r="74" spans="4:8" ht="12.75">
      <c r="D74" s="489"/>
      <c r="E74" s="489"/>
      <c r="F74" s="489"/>
      <c r="G74" s="489"/>
      <c r="H74" s="113"/>
    </row>
    <row r="75" spans="4:8" ht="12.75">
      <c r="D75" s="489"/>
      <c r="E75" s="489"/>
      <c r="F75" s="489"/>
      <c r="G75" s="489"/>
      <c r="H75" s="113"/>
    </row>
    <row r="76" spans="4:8" ht="12.75">
      <c r="D76" s="489"/>
      <c r="E76" s="489"/>
      <c r="F76" s="489"/>
      <c r="G76" s="489"/>
      <c r="H76" s="113"/>
    </row>
    <row r="77" spans="4:8" ht="12.75">
      <c r="D77" s="489"/>
      <c r="E77" s="489"/>
      <c r="F77" s="489"/>
      <c r="G77" s="489"/>
      <c r="H77" s="113"/>
    </row>
    <row r="78" spans="4:8" ht="12.75">
      <c r="D78" s="489"/>
      <c r="E78" s="489"/>
      <c r="F78" s="489"/>
      <c r="G78" s="489"/>
      <c r="H78" s="113"/>
    </row>
  </sheetData>
  <printOptions/>
  <pageMargins left="0.75" right="0.75" top="1" bottom="1" header="0" footer="0"/>
  <pageSetup horizontalDpi="300" verticalDpi="300" orientation="portrait" paperSize="9" scale="6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29"/>
  <dimension ref="A1:H82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140625" style="291" customWidth="1"/>
    <col min="2" max="2" width="14.8515625" style="113" customWidth="1"/>
    <col min="3" max="3" width="4.140625" style="113" bestFit="1" customWidth="1"/>
    <col min="4" max="4" width="4.00390625" style="113" customWidth="1"/>
    <col min="5" max="5" width="3.140625" style="113" bestFit="1" customWidth="1"/>
    <col min="6" max="6" width="17.140625" style="113" customWidth="1"/>
    <col min="7" max="7" width="4.57421875" style="113" bestFit="1" customWidth="1"/>
    <col min="9" max="9" width="20.8515625" style="113" customWidth="1"/>
    <col min="10" max="16384" width="9.140625" style="113" customWidth="1"/>
  </cols>
  <sheetData>
    <row r="1" s="502" customFormat="1" ht="16.5">
      <c r="A1" s="93" t="s">
        <v>149</v>
      </c>
    </row>
    <row r="2" spans="1:7" s="502" customFormat="1" ht="16.5">
      <c r="A2" s="505"/>
      <c r="B2" s="93"/>
      <c r="C2" s="93"/>
      <c r="D2" s="93"/>
      <c r="E2" s="93"/>
      <c r="F2" s="93"/>
      <c r="G2" s="93"/>
    </row>
    <row r="3" spans="1:7" s="502" customFormat="1" ht="16.5">
      <c r="A3" s="505"/>
      <c r="B3" s="93"/>
      <c r="C3" s="93"/>
      <c r="D3" s="93"/>
      <c r="E3" s="93"/>
      <c r="F3" s="93"/>
      <c r="G3" s="93"/>
    </row>
    <row r="4" spans="1:7" s="502" customFormat="1" ht="16.5">
      <c r="A4" s="505"/>
      <c r="B4" s="93"/>
      <c r="C4" s="93"/>
      <c r="D4" s="93"/>
      <c r="E4" s="93"/>
      <c r="F4" s="93"/>
      <c r="G4" s="93"/>
    </row>
    <row r="5" spans="1:7" s="502" customFormat="1" ht="16.5">
      <c r="A5" s="505"/>
      <c r="B5" s="93"/>
      <c r="C5" s="93"/>
      <c r="D5" s="93"/>
      <c r="E5" s="93"/>
      <c r="F5" s="93"/>
      <c r="G5" s="93"/>
    </row>
    <row r="6" spans="1:8" s="501" customFormat="1" ht="15.75">
      <c r="A6" s="359"/>
      <c r="B6" s="289"/>
      <c r="C6" s="289"/>
      <c r="D6" s="289"/>
      <c r="E6" s="289"/>
      <c r="F6" s="289"/>
      <c r="G6" s="289"/>
      <c r="H6" s="448"/>
    </row>
    <row r="7" spans="1:6" ht="12.75">
      <c r="A7" s="232"/>
      <c r="B7" s="495" t="s">
        <v>842</v>
      </c>
      <c r="E7" s="322"/>
      <c r="F7" s="494" t="s">
        <v>9</v>
      </c>
    </row>
    <row r="8" spans="1:7" ht="12.75">
      <c r="A8" s="113">
        <v>1</v>
      </c>
      <c r="B8" s="170" t="s">
        <v>204</v>
      </c>
      <c r="C8" s="293">
        <v>566</v>
      </c>
      <c r="D8" s="293"/>
      <c r="E8" s="293">
        <v>1</v>
      </c>
      <c r="F8" s="103" t="s">
        <v>254</v>
      </c>
      <c r="G8" s="297">
        <v>9.393934649527953</v>
      </c>
    </row>
    <row r="9" spans="1:7" ht="12.75">
      <c r="A9" s="113">
        <f aca="true" t="shared" si="0" ref="A9:A16">A8+1</f>
        <v>2</v>
      </c>
      <c r="B9" s="170" t="s">
        <v>402</v>
      </c>
      <c r="C9" s="293">
        <v>171</v>
      </c>
      <c r="D9" s="293"/>
      <c r="E9" s="293">
        <f aca="true" t="shared" si="1" ref="E9:E34">E8+1</f>
        <v>2</v>
      </c>
      <c r="F9" s="103" t="s">
        <v>238</v>
      </c>
      <c r="G9" s="297">
        <v>6.930209909520225</v>
      </c>
    </row>
    <row r="10" spans="1:7" ht="12.75">
      <c r="A10" s="113">
        <f t="shared" si="0"/>
        <v>3</v>
      </c>
      <c r="B10" s="170" t="s">
        <v>232</v>
      </c>
      <c r="C10" s="293">
        <v>115</v>
      </c>
      <c r="D10" s="293"/>
      <c r="E10" s="293">
        <f t="shared" si="1"/>
        <v>3</v>
      </c>
      <c r="F10" s="170" t="s">
        <v>402</v>
      </c>
      <c r="G10" s="297">
        <v>2.7844861458787404</v>
      </c>
    </row>
    <row r="11" spans="1:7" ht="12.75">
      <c r="A11" s="113">
        <f t="shared" si="0"/>
        <v>4</v>
      </c>
      <c r="B11" s="170" t="s">
        <v>353</v>
      </c>
      <c r="C11" s="293">
        <v>76</v>
      </c>
      <c r="D11" s="293"/>
      <c r="E11" s="293">
        <f t="shared" si="1"/>
        <v>4</v>
      </c>
      <c r="F11" s="103" t="s">
        <v>245</v>
      </c>
      <c r="G11" s="297">
        <v>2.487505936093711</v>
      </c>
    </row>
    <row r="12" spans="1:7" ht="12.75">
      <c r="A12" s="482">
        <f t="shared" si="0"/>
        <v>5</v>
      </c>
      <c r="B12" s="170" t="s">
        <v>234</v>
      </c>
      <c r="C12" s="484">
        <v>71</v>
      </c>
      <c r="D12" s="484"/>
      <c r="E12" s="484">
        <f t="shared" si="1"/>
        <v>5</v>
      </c>
      <c r="F12" s="170" t="s">
        <v>231</v>
      </c>
      <c r="G12" s="486">
        <v>2.0674235463732225</v>
      </c>
    </row>
    <row r="13" spans="1:7" ht="12.75">
      <c r="A13" s="113">
        <f t="shared" si="0"/>
        <v>6</v>
      </c>
      <c r="B13" s="103" t="s">
        <v>326</v>
      </c>
      <c r="C13" s="293">
        <v>60</v>
      </c>
      <c r="D13" s="293"/>
      <c r="E13" s="294">
        <f t="shared" si="1"/>
        <v>6</v>
      </c>
      <c r="F13" s="294" t="s">
        <v>256</v>
      </c>
      <c r="G13" s="300">
        <v>2.0039999839680003</v>
      </c>
    </row>
    <row r="14" spans="1:7" ht="12.75">
      <c r="A14" s="113">
        <f t="shared" si="0"/>
        <v>7</v>
      </c>
      <c r="B14" s="103" t="s">
        <v>238</v>
      </c>
      <c r="C14" s="293">
        <v>53</v>
      </c>
      <c r="D14" s="293"/>
      <c r="E14" s="293">
        <f t="shared" si="1"/>
        <v>7</v>
      </c>
      <c r="F14" s="103" t="s">
        <v>241</v>
      </c>
      <c r="G14" s="297">
        <v>1.9522776572668115</v>
      </c>
    </row>
    <row r="15" spans="1:7" ht="12.75">
      <c r="A15" s="113">
        <f t="shared" si="0"/>
        <v>8</v>
      </c>
      <c r="B15" s="103" t="s">
        <v>240</v>
      </c>
      <c r="C15" s="293">
        <v>38</v>
      </c>
      <c r="D15" s="293"/>
      <c r="E15" s="293">
        <f t="shared" si="1"/>
        <v>8</v>
      </c>
      <c r="F15" s="170" t="s">
        <v>204</v>
      </c>
      <c r="G15" s="297">
        <v>1.8614765455599673</v>
      </c>
    </row>
    <row r="16" spans="1:7" ht="12.75">
      <c r="A16" s="113">
        <f t="shared" si="0"/>
        <v>9</v>
      </c>
      <c r="B16" s="103" t="s">
        <v>237</v>
      </c>
      <c r="C16" s="293">
        <v>35</v>
      </c>
      <c r="D16" s="293"/>
      <c r="E16" s="293">
        <f t="shared" si="1"/>
        <v>9</v>
      </c>
      <c r="F16" s="103" t="s">
        <v>326</v>
      </c>
      <c r="G16" s="297">
        <v>1.8012068085617363</v>
      </c>
    </row>
    <row r="17" spans="1:7" ht="12.75">
      <c r="A17" s="113"/>
      <c r="B17" s="103" t="s">
        <v>239</v>
      </c>
      <c r="C17" s="293">
        <v>35</v>
      </c>
      <c r="D17" s="293"/>
      <c r="E17" s="293">
        <f t="shared" si="1"/>
        <v>10</v>
      </c>
      <c r="F17" s="103" t="s">
        <v>243</v>
      </c>
      <c r="G17" s="297">
        <v>1.5593982593996627</v>
      </c>
    </row>
    <row r="18" spans="1:7" ht="12.75">
      <c r="A18" s="113">
        <v>11</v>
      </c>
      <c r="B18" s="103" t="s">
        <v>231</v>
      </c>
      <c r="C18" s="293">
        <v>34</v>
      </c>
      <c r="D18" s="293"/>
      <c r="E18" s="293">
        <f t="shared" si="1"/>
        <v>11</v>
      </c>
      <c r="F18" s="103" t="s">
        <v>344</v>
      </c>
      <c r="G18" s="297">
        <v>1.4054813773717498</v>
      </c>
    </row>
    <row r="19" spans="1:7" ht="12.75">
      <c r="A19" s="113">
        <f>A18+1</f>
        <v>12</v>
      </c>
      <c r="B19" s="103" t="s">
        <v>233</v>
      </c>
      <c r="C19" s="293">
        <v>29</v>
      </c>
      <c r="D19" s="293"/>
      <c r="E19" s="293">
        <f t="shared" si="1"/>
        <v>12</v>
      </c>
      <c r="F19" s="170" t="s">
        <v>232</v>
      </c>
      <c r="G19" s="297">
        <v>1.4001294937156101</v>
      </c>
    </row>
    <row r="20" spans="1:7" ht="12.75">
      <c r="A20" s="113">
        <f>A19+1</f>
        <v>13</v>
      </c>
      <c r="B20" s="103" t="s">
        <v>241</v>
      </c>
      <c r="C20" s="293">
        <v>18</v>
      </c>
      <c r="D20" s="293"/>
      <c r="E20" s="293">
        <f t="shared" si="1"/>
        <v>13</v>
      </c>
      <c r="F20" s="103" t="s">
        <v>233</v>
      </c>
      <c r="G20" s="297">
        <v>1.353116834639791</v>
      </c>
    </row>
    <row r="21" spans="1:7" ht="12.75">
      <c r="A21" s="113">
        <f>A20+1</f>
        <v>14</v>
      </c>
      <c r="B21" s="103" t="s">
        <v>246</v>
      </c>
      <c r="C21" s="293">
        <v>15</v>
      </c>
      <c r="D21" s="293"/>
      <c r="E21" s="293">
        <f t="shared" si="1"/>
        <v>14</v>
      </c>
      <c r="F21" s="103" t="s">
        <v>350</v>
      </c>
      <c r="G21" s="297">
        <v>1.3175230566534915</v>
      </c>
    </row>
    <row r="22" spans="1:7" ht="12.75">
      <c r="A22" s="113">
        <f>A21+1</f>
        <v>15</v>
      </c>
      <c r="B22" s="103" t="s">
        <v>243</v>
      </c>
      <c r="C22" s="293">
        <v>13</v>
      </c>
      <c r="D22" s="293"/>
      <c r="E22" s="293">
        <f t="shared" si="1"/>
        <v>15</v>
      </c>
      <c r="F22" s="103" t="s">
        <v>234</v>
      </c>
      <c r="G22" s="297">
        <v>1.1400677617740096</v>
      </c>
    </row>
    <row r="23" spans="1:7" ht="12.75">
      <c r="A23" s="113"/>
      <c r="B23" s="103" t="s">
        <v>247</v>
      </c>
      <c r="C23" s="293">
        <v>13</v>
      </c>
      <c r="D23" s="293"/>
      <c r="E23" s="293">
        <f t="shared" si="1"/>
        <v>16</v>
      </c>
      <c r="F23" s="103" t="s">
        <v>242</v>
      </c>
      <c r="G23" s="297">
        <v>1.0486577181208054</v>
      </c>
    </row>
    <row r="24" spans="1:7" ht="12.75">
      <c r="A24" s="294">
        <v>17</v>
      </c>
      <c r="B24" s="294" t="s">
        <v>244</v>
      </c>
      <c r="C24" s="295">
        <v>11</v>
      </c>
      <c r="D24" s="496"/>
      <c r="E24" s="293">
        <f t="shared" si="1"/>
        <v>17</v>
      </c>
      <c r="F24" s="103" t="s">
        <v>235</v>
      </c>
      <c r="G24" s="297">
        <v>0.8402576790215666</v>
      </c>
    </row>
    <row r="25" spans="1:7" ht="12.75">
      <c r="A25" s="113"/>
      <c r="B25" s="103" t="s">
        <v>245</v>
      </c>
      <c r="C25" s="293">
        <v>11</v>
      </c>
      <c r="D25" s="293"/>
      <c r="E25" s="293">
        <f t="shared" si="1"/>
        <v>18</v>
      </c>
      <c r="F25" s="103" t="s">
        <v>239</v>
      </c>
      <c r="G25" s="297">
        <v>0.7676551359747542</v>
      </c>
    </row>
    <row r="26" spans="1:7" ht="12.75">
      <c r="A26" s="113">
        <v>19</v>
      </c>
      <c r="B26" s="103" t="s">
        <v>235</v>
      </c>
      <c r="C26" s="293">
        <v>9</v>
      </c>
      <c r="D26" s="293"/>
      <c r="E26" s="293">
        <f t="shared" si="1"/>
        <v>19</v>
      </c>
      <c r="F26" s="103" t="s">
        <v>249</v>
      </c>
      <c r="G26" s="297">
        <v>0.6973500697350069</v>
      </c>
    </row>
    <row r="27" spans="1:7" ht="12.75">
      <c r="A27" s="113">
        <f>A26+1</f>
        <v>20</v>
      </c>
      <c r="B27" s="103" t="s">
        <v>350</v>
      </c>
      <c r="C27" s="293">
        <v>7</v>
      </c>
      <c r="D27" s="293"/>
      <c r="E27" s="293">
        <f t="shared" si="1"/>
        <v>20</v>
      </c>
      <c r="F27" s="170" t="s">
        <v>353</v>
      </c>
      <c r="G27" s="297">
        <v>0.5951821570654388</v>
      </c>
    </row>
    <row r="28" spans="1:7" ht="12.75">
      <c r="A28" s="113">
        <v>20</v>
      </c>
      <c r="B28" s="103" t="s">
        <v>249</v>
      </c>
      <c r="C28" s="293">
        <v>7</v>
      </c>
      <c r="D28" s="293"/>
      <c r="E28" s="293">
        <f t="shared" si="1"/>
        <v>21</v>
      </c>
      <c r="F28" s="103" t="s">
        <v>237</v>
      </c>
      <c r="G28" s="297">
        <v>0.5898611298368612</v>
      </c>
    </row>
    <row r="29" spans="1:7" ht="12.75">
      <c r="A29" s="113">
        <v>22</v>
      </c>
      <c r="B29" s="103" t="s">
        <v>344</v>
      </c>
      <c r="C29" s="293">
        <v>6</v>
      </c>
      <c r="D29" s="293"/>
      <c r="E29" s="293">
        <f t="shared" si="1"/>
        <v>22</v>
      </c>
      <c r="F29" s="103" t="s">
        <v>358</v>
      </c>
      <c r="G29" s="297">
        <v>0.4706901258625396</v>
      </c>
    </row>
    <row r="30" spans="1:7" ht="12.75">
      <c r="A30" s="113">
        <f>A29+1</f>
        <v>23</v>
      </c>
      <c r="B30" s="103" t="s">
        <v>250</v>
      </c>
      <c r="C30" s="293">
        <v>5</v>
      </c>
      <c r="D30" s="293"/>
      <c r="E30" s="293">
        <f t="shared" si="1"/>
        <v>23</v>
      </c>
      <c r="F30" s="103" t="s">
        <v>246</v>
      </c>
      <c r="G30" s="297">
        <v>0.3085987968761572</v>
      </c>
    </row>
    <row r="31" spans="1:7" ht="12.75">
      <c r="A31" s="113">
        <v>23</v>
      </c>
      <c r="B31" s="103" t="s">
        <v>242</v>
      </c>
      <c r="C31" s="293">
        <v>5</v>
      </c>
      <c r="D31" s="293"/>
      <c r="E31" s="293">
        <f t="shared" si="1"/>
        <v>24</v>
      </c>
      <c r="F31" s="103" t="s">
        <v>258</v>
      </c>
      <c r="G31" s="297">
        <v>0.2876318312559923</v>
      </c>
    </row>
    <row r="32" spans="1:7" ht="12.75">
      <c r="A32" s="113">
        <v>23</v>
      </c>
      <c r="B32" s="103" t="s">
        <v>354</v>
      </c>
      <c r="C32" s="293">
        <v>5</v>
      </c>
      <c r="D32" s="293"/>
      <c r="E32" s="293">
        <f t="shared" si="1"/>
        <v>25</v>
      </c>
      <c r="F32" s="103" t="s">
        <v>257</v>
      </c>
      <c r="G32" s="297">
        <v>0.266998932004272</v>
      </c>
    </row>
    <row r="33" spans="1:7" ht="12.75">
      <c r="A33" s="113">
        <v>23</v>
      </c>
      <c r="B33" s="103" t="s">
        <v>358</v>
      </c>
      <c r="C33" s="293">
        <v>5</v>
      </c>
      <c r="D33" s="293"/>
      <c r="E33" s="293">
        <f t="shared" si="1"/>
        <v>26</v>
      </c>
      <c r="F33" s="103" t="s">
        <v>247</v>
      </c>
      <c r="G33" s="297">
        <v>0.0923937919502463</v>
      </c>
    </row>
    <row r="34" spans="1:7" ht="12.75">
      <c r="A34" s="113">
        <v>27</v>
      </c>
      <c r="B34" s="103" t="s">
        <v>248</v>
      </c>
      <c r="C34" s="293">
        <v>3</v>
      </c>
      <c r="D34" s="293"/>
      <c r="E34" s="293">
        <f t="shared" si="1"/>
        <v>27</v>
      </c>
      <c r="F34" s="103" t="s">
        <v>252</v>
      </c>
      <c r="G34" s="297">
        <v>0.0524714030853185</v>
      </c>
    </row>
    <row r="35" spans="1:7" ht="12.75">
      <c r="A35" s="113"/>
      <c r="B35" s="103" t="s">
        <v>258</v>
      </c>
      <c r="C35" s="293">
        <v>3</v>
      </c>
      <c r="D35" s="293"/>
      <c r="E35" s="293"/>
      <c r="F35" s="103" t="s">
        <v>354</v>
      </c>
      <c r="G35" s="297">
        <v>0.0468680430248635</v>
      </c>
    </row>
    <row r="36" spans="1:7" ht="12.75">
      <c r="A36" s="113"/>
      <c r="B36" s="103" t="s">
        <v>257</v>
      </c>
      <c r="C36" s="293">
        <v>3</v>
      </c>
      <c r="D36" s="293"/>
      <c r="E36" s="293">
        <v>29</v>
      </c>
      <c r="F36" s="103" t="s">
        <v>240</v>
      </c>
      <c r="G36" s="297">
        <v>0.02885201601073991</v>
      </c>
    </row>
    <row r="37" spans="1:7" ht="12.75">
      <c r="A37" s="113"/>
      <c r="B37" s="103" t="s">
        <v>254</v>
      </c>
      <c r="C37" s="293">
        <v>3</v>
      </c>
      <c r="D37" s="293"/>
      <c r="E37" s="293">
        <f>E36+1</f>
        <v>30</v>
      </c>
      <c r="F37" s="103" t="s">
        <v>248</v>
      </c>
      <c r="G37" s="297">
        <v>0.015279415667473099</v>
      </c>
    </row>
    <row r="38" spans="1:7" ht="12.75">
      <c r="A38" s="293">
        <v>31</v>
      </c>
      <c r="B38" s="103" t="s">
        <v>252</v>
      </c>
      <c r="C38" s="293">
        <v>2</v>
      </c>
      <c r="D38" s="293"/>
      <c r="E38" s="293">
        <v>31</v>
      </c>
      <c r="F38" s="103" t="s">
        <v>251</v>
      </c>
      <c r="G38" s="297">
        <v>0.013374705756473359</v>
      </c>
    </row>
    <row r="39" spans="1:7" ht="12.75">
      <c r="A39" s="293">
        <v>32</v>
      </c>
      <c r="B39" s="103" t="s">
        <v>251</v>
      </c>
      <c r="C39" s="293">
        <v>1</v>
      </c>
      <c r="D39" s="293"/>
      <c r="E39" s="293">
        <v>32</v>
      </c>
      <c r="F39" s="103" t="s">
        <v>250</v>
      </c>
      <c r="G39" s="297">
        <v>0.004383787588811887</v>
      </c>
    </row>
    <row r="40" spans="1:7" ht="12.75">
      <c r="A40" s="162" t="s">
        <v>713</v>
      </c>
      <c r="C40" s="291"/>
      <c r="D40" s="291"/>
      <c r="E40" s="291"/>
      <c r="F40" s="291"/>
      <c r="G40" s="291"/>
    </row>
    <row r="41" spans="2:7" ht="12.75">
      <c r="B41" s="103"/>
      <c r="C41" s="291"/>
      <c r="D41" s="291"/>
      <c r="E41" s="291"/>
      <c r="F41" s="291"/>
      <c r="G41" s="291"/>
    </row>
    <row r="42" spans="3:7" ht="12.75">
      <c r="C42" s="291"/>
      <c r="D42" s="291"/>
      <c r="E42" s="291"/>
      <c r="F42" s="291"/>
      <c r="G42" s="291"/>
    </row>
    <row r="43" spans="3:7" ht="12.75">
      <c r="C43" s="291"/>
      <c r="D43" s="291"/>
      <c r="E43" s="291"/>
      <c r="F43" s="291"/>
      <c r="G43" s="291"/>
    </row>
    <row r="46" spans="1:2" ht="18">
      <c r="A46" s="296"/>
      <c r="B46" s="14"/>
    </row>
    <row r="47" ht="12.75">
      <c r="A47" s="296"/>
    </row>
    <row r="48" ht="12.75">
      <c r="A48" s="296"/>
    </row>
    <row r="49" spans="4:7" ht="12.75">
      <c r="D49" s="278"/>
      <c r="E49" s="278"/>
      <c r="F49" s="278"/>
      <c r="G49" s="278"/>
    </row>
    <row r="50" spans="4:7" ht="12.75">
      <c r="D50" s="297"/>
      <c r="E50" s="297"/>
      <c r="F50" s="297"/>
      <c r="G50" s="297"/>
    </row>
    <row r="51" spans="4:7" ht="12.75">
      <c r="D51" s="297"/>
      <c r="E51" s="297"/>
      <c r="F51" s="297"/>
      <c r="G51" s="297"/>
    </row>
    <row r="52" spans="4:7" ht="12.75">
      <c r="D52" s="297"/>
      <c r="E52" s="297"/>
      <c r="F52" s="297"/>
      <c r="G52" s="297"/>
    </row>
    <row r="53" spans="4:7" ht="12.75">
      <c r="D53" s="297"/>
      <c r="E53" s="297"/>
      <c r="F53" s="297"/>
      <c r="G53" s="297"/>
    </row>
    <row r="54" spans="4:7" ht="12.75">
      <c r="D54" s="486"/>
      <c r="E54" s="486"/>
      <c r="F54" s="486"/>
      <c r="G54" s="486"/>
    </row>
    <row r="55" spans="4:7" ht="12.75">
      <c r="D55" s="497"/>
      <c r="E55" s="497"/>
      <c r="F55" s="497"/>
      <c r="G55" s="497"/>
    </row>
    <row r="56" spans="4:7" ht="12.75">
      <c r="D56" s="297"/>
      <c r="E56" s="297"/>
      <c r="F56" s="297"/>
      <c r="G56" s="297"/>
    </row>
    <row r="57" spans="4:7" ht="12.75">
      <c r="D57" s="297"/>
      <c r="E57" s="297"/>
      <c r="F57" s="297"/>
      <c r="G57" s="297"/>
    </row>
    <row r="58" spans="4:7" ht="12.75">
      <c r="D58" s="297"/>
      <c r="E58" s="297"/>
      <c r="F58" s="297"/>
      <c r="G58" s="297"/>
    </row>
    <row r="59" spans="4:7" ht="12.75">
      <c r="D59" s="297"/>
      <c r="E59" s="297"/>
      <c r="F59" s="297"/>
      <c r="G59" s="297"/>
    </row>
    <row r="60" spans="4:7" ht="12.75">
      <c r="D60" s="297"/>
      <c r="E60" s="297"/>
      <c r="F60" s="297"/>
      <c r="G60" s="297"/>
    </row>
    <row r="61" spans="4:7" ht="12.75">
      <c r="D61" s="297"/>
      <c r="E61" s="297"/>
      <c r="F61" s="297"/>
      <c r="G61" s="297"/>
    </row>
    <row r="62" spans="4:7" ht="12.75">
      <c r="D62" s="297"/>
      <c r="E62" s="297"/>
      <c r="F62" s="297"/>
      <c r="G62" s="297"/>
    </row>
    <row r="63" spans="4:7" ht="12.75">
      <c r="D63" s="297"/>
      <c r="E63" s="297"/>
      <c r="F63" s="297"/>
      <c r="G63" s="297"/>
    </row>
    <row r="64" spans="4:7" ht="12.75">
      <c r="D64" s="297"/>
      <c r="E64" s="297"/>
      <c r="F64" s="297"/>
      <c r="G64" s="297"/>
    </row>
    <row r="65" spans="4:7" ht="12.75">
      <c r="D65" s="297"/>
      <c r="E65" s="297"/>
      <c r="F65" s="297"/>
      <c r="G65" s="297"/>
    </row>
    <row r="66" spans="4:7" ht="12.75">
      <c r="D66" s="297"/>
      <c r="E66" s="297"/>
      <c r="F66" s="297"/>
      <c r="G66" s="297"/>
    </row>
    <row r="67" spans="4:7" ht="12.75">
      <c r="D67" s="297"/>
      <c r="E67" s="297"/>
      <c r="F67" s="297"/>
      <c r="G67" s="297"/>
    </row>
    <row r="68" spans="4:7" ht="12.75">
      <c r="D68" s="297"/>
      <c r="E68" s="297"/>
      <c r="F68" s="297"/>
      <c r="G68" s="297"/>
    </row>
    <row r="69" spans="4:7" ht="12.75">
      <c r="D69" s="297"/>
      <c r="E69" s="297"/>
      <c r="F69" s="297"/>
      <c r="G69" s="297"/>
    </row>
    <row r="70" spans="4:7" ht="12.75">
      <c r="D70" s="297"/>
      <c r="E70" s="297"/>
      <c r="F70" s="297"/>
      <c r="G70" s="297"/>
    </row>
    <row r="71" spans="4:7" ht="12.75">
      <c r="D71" s="297"/>
      <c r="E71" s="297"/>
      <c r="F71" s="297"/>
      <c r="G71" s="297"/>
    </row>
    <row r="72" spans="4:7" ht="12.75">
      <c r="D72" s="297"/>
      <c r="E72" s="297"/>
      <c r="F72" s="297"/>
      <c r="G72" s="297"/>
    </row>
    <row r="73" spans="4:7" ht="12.75">
      <c r="D73" s="297"/>
      <c r="E73" s="297"/>
      <c r="F73" s="297"/>
      <c r="G73" s="297"/>
    </row>
    <row r="74" spans="4:7" ht="12.75">
      <c r="D74" s="297"/>
      <c r="E74" s="297"/>
      <c r="F74" s="297"/>
      <c r="G74" s="297"/>
    </row>
    <row r="75" spans="4:7" ht="12.75">
      <c r="D75" s="297"/>
      <c r="E75" s="297"/>
      <c r="F75" s="297"/>
      <c r="G75" s="297"/>
    </row>
    <row r="76" spans="4:7" ht="12.75">
      <c r="D76" s="297"/>
      <c r="E76" s="297"/>
      <c r="F76" s="297"/>
      <c r="G76" s="297"/>
    </row>
    <row r="77" spans="4:7" ht="12.75">
      <c r="D77" s="297"/>
      <c r="E77" s="297"/>
      <c r="F77" s="297"/>
      <c r="G77" s="297"/>
    </row>
    <row r="78" spans="4:7" ht="12.75">
      <c r="D78" s="297"/>
      <c r="E78" s="297"/>
      <c r="F78" s="297"/>
      <c r="G78" s="297"/>
    </row>
    <row r="79" spans="4:7" ht="12.75">
      <c r="D79" s="297"/>
      <c r="E79" s="297"/>
      <c r="F79" s="297"/>
      <c r="G79" s="297"/>
    </row>
    <row r="80" spans="4:7" ht="12.75">
      <c r="D80" s="297"/>
      <c r="E80" s="297"/>
      <c r="F80" s="297"/>
      <c r="G80" s="297"/>
    </row>
    <row r="81" spans="4:7" ht="12.75">
      <c r="D81" s="297"/>
      <c r="E81" s="297"/>
      <c r="F81" s="297"/>
      <c r="G81" s="297"/>
    </row>
    <row r="82" spans="1:7" ht="12.75">
      <c r="A82" s="113"/>
      <c r="B82" s="291"/>
      <c r="C82" s="291"/>
      <c r="D82" s="291"/>
      <c r="E82" s="291"/>
      <c r="F82" s="291"/>
      <c r="G82" s="291"/>
    </row>
  </sheetData>
  <printOptions/>
  <pageMargins left="0.75" right="0.75" top="1" bottom="1" header="0" footer="0"/>
  <pageSetup horizontalDpi="300" verticalDpi="300" orientation="portrait" paperSize="9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Ark30"/>
  <dimension ref="A1:H79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421875" style="113" customWidth="1"/>
    <col min="2" max="2" width="14.7109375" style="113" customWidth="1"/>
    <col min="3" max="3" width="4.140625" style="113" customWidth="1"/>
    <col min="4" max="4" width="4.57421875" style="113" customWidth="1"/>
    <col min="5" max="5" width="3.140625" style="113" bestFit="1" customWidth="1"/>
    <col min="6" max="6" width="15.28125" style="113" customWidth="1"/>
    <col min="7" max="7" width="4.57421875" style="113" customWidth="1"/>
    <col min="8" max="8" width="13.28125" style="0" customWidth="1"/>
    <col min="9" max="9" width="20.8515625" style="113" customWidth="1"/>
    <col min="10" max="16384" width="9.140625" style="113" customWidth="1"/>
  </cols>
  <sheetData>
    <row r="1" spans="1:7" s="502" customFormat="1" ht="16.5">
      <c r="A1" s="93" t="s">
        <v>843</v>
      </c>
      <c r="C1" s="93"/>
      <c r="D1" s="93"/>
      <c r="E1" s="93"/>
      <c r="F1" s="93"/>
      <c r="G1" s="93"/>
    </row>
    <row r="2" spans="1:7" s="502" customFormat="1" ht="16.5">
      <c r="A2" s="93" t="s">
        <v>844</v>
      </c>
      <c r="B2" s="93"/>
      <c r="C2" s="93"/>
      <c r="D2" s="93"/>
      <c r="E2" s="93"/>
      <c r="F2" s="93"/>
      <c r="G2" s="93"/>
    </row>
    <row r="3" spans="1:7" s="502" customFormat="1" ht="16.5">
      <c r="A3" s="93"/>
      <c r="B3" s="93"/>
      <c r="C3" s="93"/>
      <c r="D3" s="93"/>
      <c r="E3" s="93"/>
      <c r="F3" s="93"/>
      <c r="G3" s="93"/>
    </row>
    <row r="4" spans="1:7" s="502" customFormat="1" ht="16.5">
      <c r="A4" s="93"/>
      <c r="B4" s="93"/>
      <c r="C4" s="93"/>
      <c r="D4" s="93"/>
      <c r="E4" s="93"/>
      <c r="F4" s="93"/>
      <c r="G4" s="93"/>
    </row>
    <row r="5" spans="1:7" s="502" customFormat="1" ht="16.5">
      <c r="A5" s="93"/>
      <c r="B5" s="93"/>
      <c r="C5" s="93"/>
      <c r="D5" s="93"/>
      <c r="E5" s="93"/>
      <c r="F5" s="93"/>
      <c r="G5" s="93"/>
    </row>
    <row r="6" spans="1:8" s="501" customFormat="1" ht="15.75">
      <c r="A6" s="98"/>
      <c r="B6" s="289"/>
      <c r="C6" s="289"/>
      <c r="D6" s="289"/>
      <c r="E6" s="289"/>
      <c r="F6" s="289"/>
      <c r="G6" s="289"/>
      <c r="H6" s="448"/>
    </row>
    <row r="7" spans="1:7" ht="12.75">
      <c r="A7" s="232"/>
      <c r="B7" s="495" t="s">
        <v>842</v>
      </c>
      <c r="C7" s="21"/>
      <c r="D7" s="21"/>
      <c r="E7" s="232"/>
      <c r="F7" s="494" t="s">
        <v>9</v>
      </c>
      <c r="G7" s="21"/>
    </row>
    <row r="8" spans="1:7" ht="12.75">
      <c r="A8" s="113">
        <v>1</v>
      </c>
      <c r="B8" s="170" t="s">
        <v>204</v>
      </c>
      <c r="C8" s="113">
        <v>226</v>
      </c>
      <c r="E8" s="113">
        <v>1</v>
      </c>
      <c r="F8" s="113" t="s">
        <v>344</v>
      </c>
      <c r="G8" s="288">
        <v>2.3424689622862496</v>
      </c>
    </row>
    <row r="9" spans="1:7" ht="12.75">
      <c r="A9" s="113">
        <f aca="true" t="shared" si="0" ref="A9:A20">A8+1</f>
        <v>2</v>
      </c>
      <c r="B9" s="170" t="s">
        <v>402</v>
      </c>
      <c r="C9" s="113">
        <v>69</v>
      </c>
      <c r="E9" s="294">
        <f aca="true" t="shared" si="1" ref="E9:E34">E8+1</f>
        <v>2</v>
      </c>
      <c r="F9" s="294" t="s">
        <v>256</v>
      </c>
      <c r="G9" s="298">
        <v>2.186181800692364</v>
      </c>
    </row>
    <row r="10" spans="1:7" ht="12.75">
      <c r="A10" s="113">
        <f t="shared" si="0"/>
        <v>3</v>
      </c>
      <c r="B10" s="170" t="s">
        <v>326</v>
      </c>
      <c r="C10" s="113">
        <v>49</v>
      </c>
      <c r="E10" s="113">
        <f t="shared" si="1"/>
        <v>3</v>
      </c>
      <c r="F10" s="113" t="s">
        <v>241</v>
      </c>
      <c r="G10" s="288">
        <v>1.843817787418655</v>
      </c>
    </row>
    <row r="11" spans="1:7" ht="12.75">
      <c r="A11" s="113">
        <f t="shared" si="0"/>
        <v>4</v>
      </c>
      <c r="B11" s="170" t="s">
        <v>234</v>
      </c>
      <c r="C11" s="113">
        <v>40</v>
      </c>
      <c r="E11" s="113">
        <f t="shared" si="1"/>
        <v>4</v>
      </c>
      <c r="F11" s="113" t="s">
        <v>231</v>
      </c>
      <c r="G11" s="288">
        <v>1.6417775221199118</v>
      </c>
    </row>
    <row r="12" spans="1:7" ht="12.75">
      <c r="A12" s="482">
        <f t="shared" si="0"/>
        <v>5</v>
      </c>
      <c r="B12" s="170" t="s">
        <v>232</v>
      </c>
      <c r="C12" s="482">
        <v>36</v>
      </c>
      <c r="D12" s="482"/>
      <c r="E12" s="482">
        <f t="shared" si="1"/>
        <v>5</v>
      </c>
      <c r="F12" s="482" t="s">
        <v>326</v>
      </c>
      <c r="G12" s="485">
        <v>1.470985560325418</v>
      </c>
    </row>
    <row r="13" spans="1:7" ht="12.75">
      <c r="A13" s="113">
        <f t="shared" si="0"/>
        <v>6</v>
      </c>
      <c r="B13" s="103" t="s">
        <v>237</v>
      </c>
      <c r="C13" s="113">
        <v>31</v>
      </c>
      <c r="E13" s="113">
        <f t="shared" si="1"/>
        <v>6</v>
      </c>
      <c r="F13" s="113" t="s">
        <v>238</v>
      </c>
      <c r="G13" s="288">
        <v>1.3075867753811745</v>
      </c>
    </row>
    <row r="14" spans="1:7" ht="12.75">
      <c r="A14" s="113">
        <f t="shared" si="0"/>
        <v>7</v>
      </c>
      <c r="B14" s="103" t="s">
        <v>231</v>
      </c>
      <c r="C14" s="113">
        <v>27</v>
      </c>
      <c r="E14" s="113">
        <f t="shared" si="1"/>
        <v>7</v>
      </c>
      <c r="F14" s="113" t="s">
        <v>235</v>
      </c>
      <c r="G14" s="288">
        <v>1.3070675007002146</v>
      </c>
    </row>
    <row r="15" spans="1:7" ht="12.75">
      <c r="A15" s="113">
        <f t="shared" si="0"/>
        <v>8</v>
      </c>
      <c r="B15" s="103" t="s">
        <v>241</v>
      </c>
      <c r="C15" s="113">
        <v>17</v>
      </c>
      <c r="E15" s="113">
        <f t="shared" si="1"/>
        <v>8</v>
      </c>
      <c r="F15" s="170" t="s">
        <v>402</v>
      </c>
      <c r="G15" s="288">
        <v>1.123564585179141</v>
      </c>
    </row>
    <row r="16" spans="1:7" ht="12.75">
      <c r="A16" s="113">
        <f t="shared" si="0"/>
        <v>9</v>
      </c>
      <c r="B16" s="103" t="s">
        <v>233</v>
      </c>
      <c r="C16" s="113">
        <v>16</v>
      </c>
      <c r="E16" s="113">
        <f t="shared" si="1"/>
        <v>9</v>
      </c>
      <c r="F16" s="113" t="s">
        <v>243</v>
      </c>
      <c r="G16" s="288">
        <v>1.0795834103536126</v>
      </c>
    </row>
    <row r="17" spans="1:7" ht="12.75">
      <c r="A17" s="113">
        <f t="shared" si="0"/>
        <v>10</v>
      </c>
      <c r="B17" s="103" t="s">
        <v>235</v>
      </c>
      <c r="C17" s="113">
        <v>14</v>
      </c>
      <c r="E17" s="113">
        <f t="shared" si="1"/>
        <v>10</v>
      </c>
      <c r="F17" s="113" t="s">
        <v>242</v>
      </c>
      <c r="G17" s="288">
        <v>1.0486577181208054</v>
      </c>
    </row>
    <row r="18" spans="1:7" ht="12.75">
      <c r="A18" s="113">
        <f t="shared" si="0"/>
        <v>11</v>
      </c>
      <c r="B18" s="103" t="s">
        <v>240</v>
      </c>
      <c r="C18" s="113">
        <v>13</v>
      </c>
      <c r="E18" s="113">
        <f t="shared" si="1"/>
        <v>11</v>
      </c>
      <c r="F18" s="113" t="s">
        <v>350</v>
      </c>
      <c r="G18" s="288">
        <v>0.9410878976096367</v>
      </c>
    </row>
    <row r="19" spans="1:7" ht="12.75">
      <c r="A19" s="294">
        <f t="shared" si="0"/>
        <v>12</v>
      </c>
      <c r="B19" s="294" t="s">
        <v>256</v>
      </c>
      <c r="C19" s="294">
        <v>12</v>
      </c>
      <c r="D19" s="103"/>
      <c r="E19" s="113">
        <f t="shared" si="1"/>
        <v>12</v>
      </c>
      <c r="F19" s="113" t="s">
        <v>233</v>
      </c>
      <c r="G19" s="288">
        <v>0.7465472191116088</v>
      </c>
    </row>
    <row r="20" spans="1:7" ht="12.75">
      <c r="A20" s="113">
        <f t="shared" si="0"/>
        <v>13</v>
      </c>
      <c r="B20" s="103" t="s">
        <v>238</v>
      </c>
      <c r="C20" s="113">
        <v>10</v>
      </c>
      <c r="E20" s="113">
        <f t="shared" si="1"/>
        <v>13</v>
      </c>
      <c r="F20" s="113" t="s">
        <v>204</v>
      </c>
      <c r="G20" s="288">
        <v>0.7432750870963827</v>
      </c>
    </row>
    <row r="21" spans="2:7" ht="12.75">
      <c r="B21" s="103" t="s">
        <v>252</v>
      </c>
      <c r="C21" s="113">
        <v>10</v>
      </c>
      <c r="E21" s="113">
        <f t="shared" si="1"/>
        <v>14</v>
      </c>
      <c r="F21" s="113" t="s">
        <v>245</v>
      </c>
      <c r="G21" s="288">
        <v>0.6784107098437393</v>
      </c>
    </row>
    <row r="22" spans="2:7" ht="12.75">
      <c r="B22" s="103" t="s">
        <v>344</v>
      </c>
      <c r="C22" s="113">
        <v>10</v>
      </c>
      <c r="E22" s="113">
        <f t="shared" si="1"/>
        <v>15</v>
      </c>
      <c r="F22" s="113" t="s">
        <v>234</v>
      </c>
      <c r="G22" s="288">
        <v>0.6422916967740899</v>
      </c>
    </row>
    <row r="23" spans="1:7" ht="12.75">
      <c r="A23" s="113">
        <v>16</v>
      </c>
      <c r="B23" s="103" t="s">
        <v>243</v>
      </c>
      <c r="C23" s="113">
        <v>9</v>
      </c>
      <c r="E23" s="113">
        <f t="shared" si="1"/>
        <v>16</v>
      </c>
      <c r="F23" s="113" t="s">
        <v>258</v>
      </c>
      <c r="G23" s="288">
        <v>0.5752636625119846</v>
      </c>
    </row>
    <row r="24" spans="1:7" ht="12.75">
      <c r="A24" s="113">
        <f>A23+1</f>
        <v>17</v>
      </c>
      <c r="B24" s="103" t="s">
        <v>248</v>
      </c>
      <c r="C24" s="113">
        <v>8</v>
      </c>
      <c r="E24" s="113">
        <f t="shared" si="1"/>
        <v>17</v>
      </c>
      <c r="F24" s="113" t="s">
        <v>237</v>
      </c>
      <c r="G24" s="288">
        <v>0.5224484292840772</v>
      </c>
    </row>
    <row r="25" spans="1:7" ht="12.75">
      <c r="A25" s="113">
        <f>A24+1</f>
        <v>18</v>
      </c>
      <c r="B25" s="103" t="s">
        <v>239</v>
      </c>
      <c r="C25" s="113">
        <v>7</v>
      </c>
      <c r="E25" s="113">
        <f t="shared" si="1"/>
        <v>18</v>
      </c>
      <c r="F25" s="113" t="s">
        <v>232</v>
      </c>
      <c r="G25" s="288">
        <v>0.4383014067283649</v>
      </c>
    </row>
    <row r="26" spans="1:7" ht="12.75">
      <c r="A26" s="113">
        <f>A25+1</f>
        <v>19</v>
      </c>
      <c r="B26" s="103" t="s">
        <v>250</v>
      </c>
      <c r="C26" s="113">
        <v>6</v>
      </c>
      <c r="E26" s="113">
        <f t="shared" si="1"/>
        <v>19</v>
      </c>
      <c r="F26" s="113" t="s">
        <v>249</v>
      </c>
      <c r="G26" s="288">
        <v>0.3984857541342897</v>
      </c>
    </row>
    <row r="27" spans="2:7" ht="12.75">
      <c r="B27" s="103" t="s">
        <v>258</v>
      </c>
      <c r="C27" s="113">
        <v>6</v>
      </c>
      <c r="E27" s="113">
        <f t="shared" si="1"/>
        <v>20</v>
      </c>
      <c r="F27" s="113" t="s">
        <v>257</v>
      </c>
      <c r="G27" s="288">
        <v>0.355998576005696</v>
      </c>
    </row>
    <row r="28" spans="1:7" ht="12.75">
      <c r="A28" s="113">
        <v>21</v>
      </c>
      <c r="B28" s="103" t="s">
        <v>242</v>
      </c>
      <c r="C28" s="113">
        <v>5</v>
      </c>
      <c r="E28" s="113">
        <f t="shared" si="1"/>
        <v>21</v>
      </c>
      <c r="F28" s="113" t="s">
        <v>252</v>
      </c>
      <c r="G28" s="288">
        <v>0.2623570154265925</v>
      </c>
    </row>
    <row r="29" spans="2:7" ht="12.75">
      <c r="B29" s="103" t="s">
        <v>350</v>
      </c>
      <c r="C29" s="113">
        <v>5</v>
      </c>
      <c r="E29" s="113">
        <f t="shared" si="1"/>
        <v>22</v>
      </c>
      <c r="F29" s="113" t="s">
        <v>358</v>
      </c>
      <c r="G29" s="288">
        <v>0.18827605034501585</v>
      </c>
    </row>
    <row r="30" spans="1:7" ht="12.75">
      <c r="A30" s="113">
        <v>23</v>
      </c>
      <c r="B30" s="103" t="s">
        <v>353</v>
      </c>
      <c r="C30" s="113">
        <v>4</v>
      </c>
      <c r="E30" s="113">
        <f t="shared" si="1"/>
        <v>23</v>
      </c>
      <c r="F30" s="113" t="s">
        <v>239</v>
      </c>
      <c r="G30" s="288">
        <v>0.15353102719495085</v>
      </c>
    </row>
    <row r="31" spans="2:7" ht="12.75">
      <c r="B31" s="103" t="s">
        <v>246</v>
      </c>
      <c r="C31" s="113">
        <v>4</v>
      </c>
      <c r="E31" s="113">
        <f t="shared" si="1"/>
        <v>24</v>
      </c>
      <c r="F31" s="113" t="s">
        <v>246</v>
      </c>
      <c r="G31" s="288">
        <v>0.08229301250030858</v>
      </c>
    </row>
    <row r="32" spans="2:7" ht="12.75">
      <c r="B32" s="103" t="s">
        <v>257</v>
      </c>
      <c r="C32" s="113">
        <v>4</v>
      </c>
      <c r="E32" s="113">
        <f t="shared" si="1"/>
        <v>25</v>
      </c>
      <c r="F32" s="113" t="s">
        <v>248</v>
      </c>
      <c r="G32" s="288">
        <v>0.04074510844659493</v>
      </c>
    </row>
    <row r="33" spans="1:7" ht="12.75">
      <c r="A33" s="113">
        <v>23</v>
      </c>
      <c r="B33" s="103" t="s">
        <v>249</v>
      </c>
      <c r="C33" s="113">
        <v>4</v>
      </c>
      <c r="E33" s="113">
        <f t="shared" si="1"/>
        <v>26</v>
      </c>
      <c r="F33" s="113" t="s">
        <v>353</v>
      </c>
      <c r="G33" s="288">
        <v>0.03132537668765467</v>
      </c>
    </row>
    <row r="34" spans="1:7" ht="12.75">
      <c r="A34" s="113">
        <v>27</v>
      </c>
      <c r="B34" s="103" t="s">
        <v>245</v>
      </c>
      <c r="C34" s="113">
        <v>3</v>
      </c>
      <c r="E34" s="113">
        <f t="shared" si="1"/>
        <v>27</v>
      </c>
      <c r="F34" s="113" t="s">
        <v>247</v>
      </c>
      <c r="G34" s="288">
        <v>0.014214429530807123</v>
      </c>
    </row>
    <row r="35" spans="1:7" ht="12.75">
      <c r="A35" s="113">
        <f>A34+1</f>
        <v>28</v>
      </c>
      <c r="B35" s="103" t="s">
        <v>358</v>
      </c>
      <c r="C35" s="113">
        <v>2</v>
      </c>
      <c r="F35" s="113" t="s">
        <v>240</v>
      </c>
      <c r="G35" s="288">
        <v>0.00987042652998997</v>
      </c>
    </row>
    <row r="36" spans="2:7" ht="12.75">
      <c r="B36" s="103" t="s">
        <v>247</v>
      </c>
      <c r="C36" s="113">
        <v>2</v>
      </c>
      <c r="F36" s="113" t="s">
        <v>250</v>
      </c>
      <c r="G36" s="288">
        <v>0.005260545106574265</v>
      </c>
    </row>
    <row r="37" spans="1:7" ht="12.75">
      <c r="A37" s="162" t="s">
        <v>713</v>
      </c>
      <c r="B37" s="103"/>
      <c r="G37" s="288"/>
    </row>
    <row r="39" spans="1:2" ht="12.75">
      <c r="A39" s="293"/>
      <c r="B39" s="103"/>
    </row>
    <row r="45" spans="2:8" ht="12.75">
      <c r="B45" s="170"/>
      <c r="C45" s="170"/>
      <c r="D45" s="170"/>
      <c r="E45" s="170"/>
      <c r="F45" s="170"/>
      <c r="G45" s="170"/>
      <c r="H45" s="236"/>
    </row>
    <row r="46" spans="2:8" ht="18">
      <c r="B46" s="498"/>
      <c r="C46" s="170"/>
      <c r="D46" s="170"/>
      <c r="E46" s="170"/>
      <c r="F46" s="170"/>
      <c r="G46" s="170"/>
      <c r="H46" s="236"/>
    </row>
    <row r="47" spans="2:8" ht="12.75">
      <c r="B47" s="170"/>
      <c r="C47" s="170"/>
      <c r="D47" s="170"/>
      <c r="E47" s="170"/>
      <c r="F47" s="170"/>
      <c r="G47" s="170"/>
      <c r="H47" s="236"/>
    </row>
    <row r="48" spans="2:8" ht="12.75">
      <c r="B48" s="170"/>
      <c r="C48" s="170"/>
      <c r="D48" s="170"/>
      <c r="E48" s="170"/>
      <c r="F48" s="170"/>
      <c r="G48" s="170"/>
      <c r="H48" s="236"/>
    </row>
    <row r="49" spans="2:8" ht="12.75">
      <c r="B49" s="170"/>
      <c r="C49" s="170"/>
      <c r="D49" s="305"/>
      <c r="E49" s="305"/>
      <c r="F49" s="305"/>
      <c r="G49" s="305"/>
      <c r="H49" s="236"/>
    </row>
    <row r="50" spans="2:8" ht="12.75">
      <c r="B50" s="170"/>
      <c r="C50" s="170"/>
      <c r="D50" s="499"/>
      <c r="E50" s="499"/>
      <c r="F50" s="499"/>
      <c r="G50" s="499"/>
      <c r="H50" s="236"/>
    </row>
    <row r="51" spans="2:8" ht="12.75">
      <c r="B51" s="170"/>
      <c r="C51" s="170"/>
      <c r="D51" s="499"/>
      <c r="E51" s="499"/>
      <c r="F51" s="499"/>
      <c r="G51" s="499"/>
      <c r="H51" s="236"/>
    </row>
    <row r="52" spans="2:8" ht="12.75">
      <c r="B52" s="170"/>
      <c r="C52" s="170"/>
      <c r="D52" s="499"/>
      <c r="E52" s="499"/>
      <c r="F52" s="499"/>
      <c r="G52" s="499"/>
      <c r="H52" s="236"/>
    </row>
    <row r="53" spans="2:8" ht="12.75">
      <c r="B53" s="170"/>
      <c r="C53" s="170"/>
      <c r="D53" s="499"/>
      <c r="E53" s="499"/>
      <c r="F53" s="499"/>
      <c r="G53" s="499"/>
      <c r="H53" s="236"/>
    </row>
    <row r="54" spans="2:8" ht="12.75">
      <c r="B54" s="170"/>
      <c r="C54" s="170"/>
      <c r="D54" s="499"/>
      <c r="E54" s="499"/>
      <c r="F54" s="499"/>
      <c r="G54" s="499"/>
      <c r="H54" s="236"/>
    </row>
    <row r="55" spans="4:7" ht="12.75">
      <c r="D55" s="288"/>
      <c r="E55" s="288"/>
      <c r="F55" s="288"/>
      <c r="G55" s="288"/>
    </row>
    <row r="56" spans="4:7" ht="12.75">
      <c r="D56" s="288"/>
      <c r="E56" s="288"/>
      <c r="F56" s="288"/>
      <c r="G56" s="288"/>
    </row>
    <row r="57" spans="4:7" ht="12.75">
      <c r="D57" s="288"/>
      <c r="E57" s="288"/>
      <c r="F57" s="288"/>
      <c r="G57" s="288"/>
    </row>
    <row r="58" spans="4:7" ht="12.75">
      <c r="D58" s="288"/>
      <c r="E58" s="288"/>
      <c r="F58" s="288"/>
      <c r="G58" s="288"/>
    </row>
    <row r="59" spans="4:7" ht="12.75">
      <c r="D59" s="288"/>
      <c r="E59" s="288"/>
      <c r="F59" s="288"/>
      <c r="G59" s="288"/>
    </row>
    <row r="60" spans="4:7" ht="12.75">
      <c r="D60" s="288"/>
      <c r="E60" s="288"/>
      <c r="F60" s="288"/>
      <c r="G60" s="288"/>
    </row>
    <row r="61" spans="4:7" ht="12.75">
      <c r="D61" s="288"/>
      <c r="E61" s="288"/>
      <c r="F61" s="288"/>
      <c r="G61" s="288"/>
    </row>
    <row r="62" spans="4:7" ht="12.75">
      <c r="D62" s="288"/>
      <c r="E62" s="288"/>
      <c r="F62" s="288"/>
      <c r="G62" s="288"/>
    </row>
    <row r="63" spans="4:7" ht="12.75">
      <c r="D63" s="288"/>
      <c r="E63" s="288"/>
      <c r="F63" s="288"/>
      <c r="G63" s="288"/>
    </row>
    <row r="64" spans="4:7" ht="12.75">
      <c r="D64" s="288"/>
      <c r="E64" s="288"/>
      <c r="F64" s="288"/>
      <c r="G64" s="288"/>
    </row>
    <row r="65" spans="4:7" ht="12.75">
      <c r="D65" s="288"/>
      <c r="E65" s="288"/>
      <c r="F65" s="288"/>
      <c r="G65" s="288"/>
    </row>
    <row r="66" spans="4:7" ht="12.75">
      <c r="D66" s="288"/>
      <c r="E66" s="288"/>
      <c r="F66" s="288"/>
      <c r="G66" s="288"/>
    </row>
    <row r="67" spans="4:7" ht="12.75">
      <c r="D67" s="288"/>
      <c r="E67" s="288"/>
      <c r="F67" s="288"/>
      <c r="G67" s="288"/>
    </row>
    <row r="68" spans="4:7" ht="12.75">
      <c r="D68" s="288"/>
      <c r="E68" s="288"/>
      <c r="F68" s="288"/>
      <c r="G68" s="288"/>
    </row>
    <row r="69" spans="4:7" ht="12.75">
      <c r="D69" s="288"/>
      <c r="E69" s="288"/>
      <c r="F69" s="288"/>
      <c r="G69" s="288"/>
    </row>
    <row r="70" spans="4:7" ht="12.75">
      <c r="D70" s="288"/>
      <c r="E70" s="288"/>
      <c r="F70" s="288"/>
      <c r="G70" s="288"/>
    </row>
    <row r="71" spans="4:7" ht="12.75">
      <c r="D71" s="288"/>
      <c r="E71" s="288"/>
      <c r="F71" s="288"/>
      <c r="G71" s="288"/>
    </row>
    <row r="72" spans="4:7" ht="12.75">
      <c r="D72" s="288"/>
      <c r="E72" s="288"/>
      <c r="F72" s="288"/>
      <c r="G72" s="288"/>
    </row>
    <row r="73" spans="4:7" ht="12.75">
      <c r="D73" s="288"/>
      <c r="E73" s="288"/>
      <c r="F73" s="288"/>
      <c r="G73" s="288"/>
    </row>
    <row r="74" spans="4:7" ht="12.75">
      <c r="D74" s="288"/>
      <c r="E74" s="288"/>
      <c r="F74" s="288"/>
      <c r="G74" s="288"/>
    </row>
    <row r="75" spans="4:7" ht="12.75">
      <c r="D75" s="288"/>
      <c r="E75" s="288"/>
      <c r="F75" s="288"/>
      <c r="G75" s="288"/>
    </row>
    <row r="76" spans="4:7" ht="12.75">
      <c r="D76" s="288"/>
      <c r="E76" s="288"/>
      <c r="F76" s="288"/>
      <c r="G76" s="288"/>
    </row>
    <row r="77" spans="4:7" ht="12.75">
      <c r="D77" s="288"/>
      <c r="E77" s="288"/>
      <c r="F77" s="288"/>
      <c r="G77" s="288"/>
    </row>
    <row r="78" spans="4:7" ht="12.75">
      <c r="D78" s="288"/>
      <c r="E78" s="288"/>
      <c r="F78" s="288"/>
      <c r="G78" s="288"/>
    </row>
    <row r="79" spans="4:7" ht="12.75">
      <c r="D79" s="288"/>
      <c r="E79" s="288"/>
      <c r="F79" s="288"/>
      <c r="G79" s="288"/>
    </row>
  </sheetData>
  <printOptions/>
  <pageMargins left="0.75" right="0.75" top="1" bottom="1" header="0" footer="0"/>
  <pageSetup horizontalDpi="300" verticalDpi="300" orientation="portrait" paperSize="9" scale="6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rk31"/>
  <dimension ref="A1:O79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140625" style="113" customWidth="1"/>
    <col min="2" max="2" width="14.00390625" style="113" customWidth="1"/>
    <col min="3" max="3" width="4.140625" style="113" bestFit="1" customWidth="1"/>
    <col min="4" max="4" width="4.140625" style="113" customWidth="1"/>
    <col min="5" max="5" width="3.140625" style="113" bestFit="1" customWidth="1"/>
    <col min="6" max="6" width="13.7109375" style="113" customWidth="1"/>
    <col min="7" max="7" width="4.57421875" style="113" bestFit="1" customWidth="1"/>
    <col min="15" max="15" width="21.28125" style="113" customWidth="1"/>
    <col min="16" max="16" width="20.8515625" style="113" customWidth="1"/>
    <col min="17" max="16384" width="9.140625" style="113" customWidth="1"/>
  </cols>
  <sheetData>
    <row r="1" s="502" customFormat="1" ht="16.5">
      <c r="A1" s="93" t="s">
        <v>151</v>
      </c>
    </row>
    <row r="2" spans="2:7" s="502" customFormat="1" ht="16.5">
      <c r="B2" s="93"/>
      <c r="C2" s="93"/>
      <c r="D2" s="93"/>
      <c r="E2" s="93"/>
      <c r="F2" s="93"/>
      <c r="G2" s="93"/>
    </row>
    <row r="3" spans="2:7" s="502" customFormat="1" ht="16.5">
      <c r="B3" s="93"/>
      <c r="C3" s="93"/>
      <c r="D3" s="93"/>
      <c r="E3" s="93"/>
      <c r="F3" s="93"/>
      <c r="G3" s="93"/>
    </row>
    <row r="4" spans="2:7" s="502" customFormat="1" ht="16.5">
      <c r="B4" s="93"/>
      <c r="C4" s="93"/>
      <c r="D4" s="93"/>
      <c r="E4" s="93"/>
      <c r="F4" s="93"/>
      <c r="G4" s="93"/>
    </row>
    <row r="5" spans="2:7" s="502" customFormat="1" ht="16.5">
      <c r="B5" s="93"/>
      <c r="C5" s="93"/>
      <c r="D5" s="93"/>
      <c r="E5" s="93"/>
      <c r="F5" s="93"/>
      <c r="G5" s="93"/>
    </row>
    <row r="6" spans="2:14" s="501" customFormat="1" ht="15.75">
      <c r="B6" s="289"/>
      <c r="C6" s="289"/>
      <c r="D6" s="289"/>
      <c r="E6" s="289"/>
      <c r="F6" s="289"/>
      <c r="G6" s="289"/>
      <c r="H6" s="448"/>
      <c r="I6" s="448"/>
      <c r="J6" s="448"/>
      <c r="K6" s="448"/>
      <c r="L6" s="448"/>
      <c r="M6" s="448"/>
      <c r="N6" s="448"/>
    </row>
    <row r="7" spans="1:15" ht="12.75">
      <c r="A7" s="232"/>
      <c r="B7" s="495" t="s">
        <v>842</v>
      </c>
      <c r="C7" s="21"/>
      <c r="D7" s="21"/>
      <c r="E7" s="232"/>
      <c r="F7" s="494" t="s">
        <v>9</v>
      </c>
      <c r="G7" s="21"/>
      <c r="O7" s="21"/>
    </row>
    <row r="8" spans="1:7" ht="12.75">
      <c r="A8" s="113">
        <v>1</v>
      </c>
      <c r="B8" s="103" t="s">
        <v>204</v>
      </c>
      <c r="C8" s="113">
        <v>109</v>
      </c>
      <c r="E8" s="113">
        <v>1</v>
      </c>
      <c r="F8" s="113" t="s">
        <v>238</v>
      </c>
      <c r="G8" s="288">
        <v>4.053519003681641</v>
      </c>
    </row>
    <row r="9" spans="1:7" ht="12.75">
      <c r="A9" s="113">
        <f aca="true" t="shared" si="0" ref="A9:A18">A8+1</f>
        <v>2</v>
      </c>
      <c r="B9" s="170" t="s">
        <v>402</v>
      </c>
      <c r="C9" s="113">
        <v>107</v>
      </c>
      <c r="E9" s="294">
        <f aca="true" t="shared" si="1" ref="E9:E18">E8+1</f>
        <v>2</v>
      </c>
      <c r="F9" s="294" t="s">
        <v>256</v>
      </c>
      <c r="G9" s="298">
        <v>2.550545434141091</v>
      </c>
    </row>
    <row r="10" spans="1:7" ht="12.75">
      <c r="A10" s="113">
        <f t="shared" si="0"/>
        <v>3</v>
      </c>
      <c r="B10" s="103" t="s">
        <v>232</v>
      </c>
      <c r="C10" s="113">
        <v>34</v>
      </c>
      <c r="E10" s="113">
        <f t="shared" si="1"/>
        <v>3</v>
      </c>
      <c r="F10" s="113" t="s">
        <v>350</v>
      </c>
      <c r="G10" s="288">
        <v>2.258610954263128</v>
      </c>
    </row>
    <row r="11" spans="1:7" ht="12.75">
      <c r="A11" s="113">
        <f t="shared" si="0"/>
        <v>4</v>
      </c>
      <c r="B11" s="103" t="s">
        <v>326</v>
      </c>
      <c r="C11" s="113">
        <v>33</v>
      </c>
      <c r="E11" s="113">
        <f t="shared" si="1"/>
        <v>4</v>
      </c>
      <c r="F11" s="170" t="s">
        <v>402</v>
      </c>
      <c r="G11" s="288">
        <v>1.7423392842633054</v>
      </c>
    </row>
    <row r="12" spans="1:7" ht="12.75">
      <c r="A12" s="482">
        <f t="shared" si="0"/>
        <v>5</v>
      </c>
      <c r="B12" s="170" t="s">
        <v>238</v>
      </c>
      <c r="C12" s="482">
        <v>31</v>
      </c>
      <c r="D12" s="482"/>
      <c r="E12" s="482">
        <f t="shared" si="1"/>
        <v>5</v>
      </c>
      <c r="F12" s="482" t="s">
        <v>235</v>
      </c>
      <c r="G12" s="485">
        <v>1.6805153580431331</v>
      </c>
    </row>
    <row r="13" spans="1:7" ht="12.75">
      <c r="A13" s="113">
        <f t="shared" si="0"/>
        <v>6</v>
      </c>
      <c r="B13" s="170" t="s">
        <v>234</v>
      </c>
      <c r="C13" s="113">
        <v>24</v>
      </c>
      <c r="E13" s="113">
        <f t="shared" si="1"/>
        <v>6</v>
      </c>
      <c r="F13" s="113" t="s">
        <v>241</v>
      </c>
      <c r="G13" s="288">
        <v>1.5184381778741864</v>
      </c>
    </row>
    <row r="14" spans="1:7" ht="12.75">
      <c r="A14" s="113">
        <f t="shared" si="0"/>
        <v>7</v>
      </c>
      <c r="B14" s="103" t="s">
        <v>231</v>
      </c>
      <c r="C14" s="113">
        <v>20</v>
      </c>
      <c r="E14" s="113">
        <f t="shared" si="1"/>
        <v>7</v>
      </c>
      <c r="F14" s="113" t="s">
        <v>231</v>
      </c>
      <c r="G14" s="288">
        <v>1.2161314978666014</v>
      </c>
    </row>
    <row r="15" spans="1:7" ht="12.75">
      <c r="A15" s="113">
        <f t="shared" si="0"/>
        <v>8</v>
      </c>
      <c r="B15" s="103" t="s">
        <v>235</v>
      </c>
      <c r="C15" s="113">
        <v>18</v>
      </c>
      <c r="E15" s="113">
        <f t="shared" si="1"/>
        <v>8</v>
      </c>
      <c r="F15" s="113" t="s">
        <v>245</v>
      </c>
      <c r="G15" s="288">
        <v>1.1306845164062322</v>
      </c>
    </row>
    <row r="16" spans="1:7" ht="12.75">
      <c r="A16" s="113">
        <f t="shared" si="0"/>
        <v>9</v>
      </c>
      <c r="B16" s="103" t="s">
        <v>233</v>
      </c>
      <c r="C16" s="113">
        <v>17</v>
      </c>
      <c r="E16" s="113">
        <f t="shared" si="1"/>
        <v>9</v>
      </c>
      <c r="F16" s="113" t="s">
        <v>326</v>
      </c>
      <c r="G16" s="288">
        <v>0.990663744708955</v>
      </c>
    </row>
    <row r="17" spans="1:7" ht="12.75">
      <c r="A17" s="113">
        <f t="shared" si="0"/>
        <v>10</v>
      </c>
      <c r="B17" s="103" t="s">
        <v>237</v>
      </c>
      <c r="C17" s="113">
        <v>16</v>
      </c>
      <c r="E17" s="113">
        <f t="shared" si="1"/>
        <v>10</v>
      </c>
      <c r="F17" s="113" t="s">
        <v>344</v>
      </c>
      <c r="G17" s="288">
        <v>0.9369875849144998</v>
      </c>
    </row>
    <row r="18" spans="1:7" ht="12.75">
      <c r="A18" s="113">
        <f t="shared" si="0"/>
        <v>11</v>
      </c>
      <c r="B18" s="103" t="s">
        <v>239</v>
      </c>
      <c r="C18" s="113">
        <v>14</v>
      </c>
      <c r="E18" s="113">
        <f t="shared" si="1"/>
        <v>11</v>
      </c>
      <c r="F18" s="113" t="s">
        <v>243</v>
      </c>
      <c r="G18" s="288">
        <v>0.8396759858305877</v>
      </c>
    </row>
    <row r="19" spans="2:7" ht="12.75">
      <c r="B19" s="103" t="s">
        <v>241</v>
      </c>
      <c r="C19" s="113">
        <v>14</v>
      </c>
      <c r="F19" s="113" t="s">
        <v>242</v>
      </c>
      <c r="G19" s="288">
        <v>0.8389261744966443</v>
      </c>
    </row>
    <row r="20" spans="1:7" ht="12.75">
      <c r="A20" s="294"/>
      <c r="B20" s="294" t="s">
        <v>244</v>
      </c>
      <c r="C20" s="294">
        <v>14</v>
      </c>
      <c r="D20" s="103"/>
      <c r="E20" s="113">
        <v>13</v>
      </c>
      <c r="F20" s="113" t="s">
        <v>233</v>
      </c>
      <c r="G20" s="288">
        <v>0.7932064203060843</v>
      </c>
    </row>
    <row r="21" spans="1:15" ht="12.75">
      <c r="A21" s="113">
        <v>14</v>
      </c>
      <c r="B21" s="103" t="s">
        <v>248</v>
      </c>
      <c r="C21" s="113">
        <v>12</v>
      </c>
      <c r="E21" s="113">
        <f aca="true" t="shared" si="2" ref="E21:E29">E20+1</f>
        <v>14</v>
      </c>
      <c r="F21" s="113" t="s">
        <v>232</v>
      </c>
      <c r="G21" s="288">
        <v>0.4139513285767891</v>
      </c>
      <c r="O21" s="103"/>
    </row>
    <row r="22" spans="2:7" ht="12.75">
      <c r="B22" s="103" t="s">
        <v>350</v>
      </c>
      <c r="C22" s="113">
        <v>12</v>
      </c>
      <c r="E22" s="113">
        <f t="shared" si="2"/>
        <v>15</v>
      </c>
      <c r="F22" s="113" t="s">
        <v>249</v>
      </c>
      <c r="G22" s="288">
        <v>0.3984857541342897</v>
      </c>
    </row>
    <row r="23" spans="1:7" ht="12.75">
      <c r="A23" s="113">
        <v>16</v>
      </c>
      <c r="B23" s="103" t="s">
        <v>240</v>
      </c>
      <c r="C23" s="113">
        <v>8</v>
      </c>
      <c r="E23" s="113">
        <f t="shared" si="2"/>
        <v>16</v>
      </c>
      <c r="F23" s="113" t="s">
        <v>234</v>
      </c>
      <c r="G23" s="288">
        <v>0.385375018064454</v>
      </c>
    </row>
    <row r="24" spans="2:7" ht="12.75">
      <c r="B24" s="103" t="s">
        <v>252</v>
      </c>
      <c r="C24" s="113">
        <v>8</v>
      </c>
      <c r="E24" s="113">
        <f t="shared" si="2"/>
        <v>17</v>
      </c>
      <c r="F24" s="113" t="s">
        <v>204</v>
      </c>
      <c r="G24" s="288">
        <v>0.3584822322721492</v>
      </c>
    </row>
    <row r="25" spans="1:7" ht="12.75">
      <c r="A25" s="113">
        <v>18</v>
      </c>
      <c r="B25" s="103" t="s">
        <v>250</v>
      </c>
      <c r="C25" s="113">
        <v>7</v>
      </c>
      <c r="E25" s="113">
        <f t="shared" si="2"/>
        <v>18</v>
      </c>
      <c r="F25" s="113" t="s">
        <v>239</v>
      </c>
      <c r="G25" s="288">
        <v>0.3070620543899017</v>
      </c>
    </row>
    <row r="26" spans="2:7" ht="12.75">
      <c r="B26" s="103" t="s">
        <v>243</v>
      </c>
      <c r="C26" s="113">
        <v>7</v>
      </c>
      <c r="E26" s="113">
        <f t="shared" si="2"/>
        <v>19</v>
      </c>
      <c r="F26" s="113" t="s">
        <v>258</v>
      </c>
      <c r="G26" s="288">
        <v>0.2876318312559923</v>
      </c>
    </row>
    <row r="27" spans="1:7" ht="12.75">
      <c r="A27" s="113">
        <v>20</v>
      </c>
      <c r="B27" s="103" t="s">
        <v>353</v>
      </c>
      <c r="C27" s="113">
        <v>6</v>
      </c>
      <c r="E27" s="113">
        <f t="shared" si="2"/>
        <v>20</v>
      </c>
      <c r="F27" s="113" t="s">
        <v>237</v>
      </c>
      <c r="G27" s="288">
        <v>0.2696508022111366</v>
      </c>
    </row>
    <row r="28" spans="1:7" ht="12.75">
      <c r="A28" s="113">
        <f>A27+1</f>
        <v>21</v>
      </c>
      <c r="B28" s="103" t="s">
        <v>245</v>
      </c>
      <c r="C28" s="113">
        <v>5</v>
      </c>
      <c r="E28" s="113">
        <f t="shared" si="2"/>
        <v>21</v>
      </c>
      <c r="F28" s="113" t="s">
        <v>252</v>
      </c>
      <c r="G28" s="288">
        <v>0.209885612341274</v>
      </c>
    </row>
    <row r="29" spans="2:7" ht="12.75">
      <c r="B29" s="103" t="s">
        <v>354</v>
      </c>
      <c r="C29" s="113">
        <v>5</v>
      </c>
      <c r="E29" s="113">
        <f t="shared" si="2"/>
        <v>22</v>
      </c>
      <c r="F29" s="113" t="s">
        <v>358</v>
      </c>
      <c r="G29" s="288">
        <v>0.09413802517250792</v>
      </c>
    </row>
    <row r="30" spans="1:7" ht="12.75">
      <c r="A30" s="113">
        <v>23</v>
      </c>
      <c r="B30" s="103" t="s">
        <v>344</v>
      </c>
      <c r="C30" s="113">
        <v>4</v>
      </c>
      <c r="F30" s="113" t="s">
        <v>257</v>
      </c>
      <c r="G30" s="288">
        <v>0.088999644001424</v>
      </c>
    </row>
    <row r="31" spans="2:7" ht="12.75">
      <c r="B31" s="103" t="s">
        <v>242</v>
      </c>
      <c r="C31" s="113">
        <v>4</v>
      </c>
      <c r="E31" s="113">
        <v>24</v>
      </c>
      <c r="F31" s="113" t="s">
        <v>248</v>
      </c>
      <c r="G31" s="288">
        <v>0.061117662669892395</v>
      </c>
    </row>
    <row r="32" spans="2:7" ht="12.75">
      <c r="B32" s="103" t="s">
        <v>249</v>
      </c>
      <c r="C32" s="113">
        <v>4</v>
      </c>
      <c r="E32" s="113">
        <f>E31+1</f>
        <v>25</v>
      </c>
      <c r="F32" s="113" t="s">
        <v>353</v>
      </c>
      <c r="G32" s="288">
        <v>0.046988065031482</v>
      </c>
    </row>
    <row r="33" spans="1:7" ht="12.75">
      <c r="A33" s="113">
        <v>26</v>
      </c>
      <c r="B33" s="103" t="s">
        <v>258</v>
      </c>
      <c r="C33" s="113">
        <v>3</v>
      </c>
      <c r="F33" s="113" t="s">
        <v>354</v>
      </c>
      <c r="G33" s="288">
        <v>0.0468680430248635</v>
      </c>
    </row>
    <row r="34" spans="1:7" ht="12.75">
      <c r="A34" s="113">
        <f>A33+1</f>
        <v>27</v>
      </c>
      <c r="B34" s="103" t="s">
        <v>247</v>
      </c>
      <c r="C34" s="113">
        <v>2</v>
      </c>
      <c r="E34" s="113">
        <v>27</v>
      </c>
      <c r="F34" s="113" t="s">
        <v>247</v>
      </c>
      <c r="G34" s="288">
        <v>0.014214429530807123</v>
      </c>
    </row>
    <row r="35" spans="1:7" ht="12.75">
      <c r="A35" s="113">
        <f>A34+1</f>
        <v>28</v>
      </c>
      <c r="B35" s="103" t="s">
        <v>253</v>
      </c>
      <c r="C35" s="113">
        <v>1</v>
      </c>
      <c r="F35" s="113" t="s">
        <v>250</v>
      </c>
      <c r="G35" s="288">
        <v>0.006137302624336642</v>
      </c>
    </row>
    <row r="36" spans="2:7" ht="12.75">
      <c r="B36" s="103" t="s">
        <v>358</v>
      </c>
      <c r="C36" s="113">
        <v>1</v>
      </c>
      <c r="F36" s="113" t="s">
        <v>240</v>
      </c>
      <c r="G36" s="288">
        <v>0.006074108633839981</v>
      </c>
    </row>
    <row r="37" spans="1:2" ht="12.75">
      <c r="A37" s="162" t="s">
        <v>713</v>
      </c>
      <c r="B37" s="103"/>
    </row>
    <row r="39" spans="2:7" ht="12.75">
      <c r="B39" s="103"/>
      <c r="C39" s="103"/>
      <c r="D39" s="103"/>
      <c r="E39" s="103"/>
      <c r="F39" s="103"/>
      <c r="G39" s="103"/>
    </row>
    <row r="41" spans="3:7" ht="12.75">
      <c r="C41" s="162"/>
      <c r="D41" s="162"/>
      <c r="E41" s="162"/>
      <c r="F41" s="162"/>
      <c r="G41" s="162"/>
    </row>
    <row r="45" spans="2:8" ht="12.75">
      <c r="B45" s="170"/>
      <c r="C45" s="170"/>
      <c r="D45" s="170"/>
      <c r="E45" s="170"/>
      <c r="F45" s="170"/>
      <c r="G45" s="170"/>
      <c r="H45" s="236"/>
    </row>
    <row r="46" spans="2:8" ht="18">
      <c r="B46" s="498"/>
      <c r="C46" s="433"/>
      <c r="D46" s="433"/>
      <c r="E46" s="433"/>
      <c r="F46" s="433"/>
      <c r="G46" s="433"/>
      <c r="H46" s="236"/>
    </row>
    <row r="47" spans="2:8" ht="12.75">
      <c r="B47" s="170"/>
      <c r="C47" s="170"/>
      <c r="D47" s="170"/>
      <c r="E47" s="170"/>
      <c r="F47" s="170"/>
      <c r="G47" s="170"/>
      <c r="H47" s="236"/>
    </row>
    <row r="48" spans="2:8" ht="12.75">
      <c r="B48" s="170"/>
      <c r="C48" s="170"/>
      <c r="D48" s="170"/>
      <c r="E48" s="170"/>
      <c r="F48" s="170"/>
      <c r="G48" s="170"/>
      <c r="H48" s="236"/>
    </row>
    <row r="49" spans="2:8" ht="12.75">
      <c r="B49" s="170"/>
      <c r="C49" s="170"/>
      <c r="D49" s="305"/>
      <c r="E49" s="305"/>
      <c r="F49" s="305"/>
      <c r="G49" s="305"/>
      <c r="H49" s="236"/>
    </row>
    <row r="50" spans="2:8" ht="12.75">
      <c r="B50" s="170"/>
      <c r="C50" s="170"/>
      <c r="D50" s="499"/>
      <c r="E50" s="499"/>
      <c r="F50" s="499"/>
      <c r="G50" s="499"/>
      <c r="H50" s="236"/>
    </row>
    <row r="51" spans="2:8" ht="12.75">
      <c r="B51" s="170"/>
      <c r="C51" s="170"/>
      <c r="D51" s="499"/>
      <c r="E51" s="499"/>
      <c r="F51" s="499"/>
      <c r="G51" s="499"/>
      <c r="H51" s="236"/>
    </row>
    <row r="52" spans="2:8" ht="12.75">
      <c r="B52" s="170"/>
      <c r="C52" s="170"/>
      <c r="D52" s="499"/>
      <c r="E52" s="499"/>
      <c r="F52" s="499"/>
      <c r="G52" s="499"/>
      <c r="H52" s="236"/>
    </row>
    <row r="53" spans="2:8" ht="12.75">
      <c r="B53" s="170"/>
      <c r="C53" s="170"/>
      <c r="D53" s="499"/>
      <c r="E53" s="499"/>
      <c r="F53" s="499"/>
      <c r="G53" s="499"/>
      <c r="H53" s="236"/>
    </row>
    <row r="54" spans="2:8" ht="12.75">
      <c r="B54" s="170"/>
      <c r="C54" s="170"/>
      <c r="D54" s="499"/>
      <c r="E54" s="499"/>
      <c r="F54" s="499"/>
      <c r="G54" s="499"/>
      <c r="H54" s="236"/>
    </row>
    <row r="55" spans="4:7" ht="12.75">
      <c r="D55" s="288"/>
      <c r="E55" s="288"/>
      <c r="F55" s="288"/>
      <c r="G55" s="288"/>
    </row>
    <row r="56" spans="4:7" ht="12.75">
      <c r="D56" s="288"/>
      <c r="E56" s="288"/>
      <c r="F56" s="288"/>
      <c r="G56" s="288"/>
    </row>
    <row r="57" spans="4:7" ht="12.75">
      <c r="D57" s="288"/>
      <c r="E57" s="288"/>
      <c r="F57" s="288"/>
      <c r="G57" s="288"/>
    </row>
    <row r="58" spans="4:7" ht="12.75">
      <c r="D58" s="288"/>
      <c r="E58" s="288"/>
      <c r="F58" s="288"/>
      <c r="G58" s="288"/>
    </row>
    <row r="59" spans="4:7" ht="12.75">
      <c r="D59" s="288"/>
      <c r="E59" s="288"/>
      <c r="F59" s="288"/>
      <c r="G59" s="288"/>
    </row>
    <row r="60" spans="4:7" ht="12.75">
      <c r="D60" s="288"/>
      <c r="E60" s="288"/>
      <c r="F60" s="288"/>
      <c r="G60" s="288"/>
    </row>
    <row r="61" spans="4:7" ht="12.75">
      <c r="D61" s="288"/>
      <c r="E61" s="288"/>
      <c r="F61" s="288"/>
      <c r="G61" s="288"/>
    </row>
    <row r="62" spans="4:7" ht="12.75">
      <c r="D62" s="288"/>
      <c r="E62" s="288"/>
      <c r="F62" s="288"/>
      <c r="G62" s="288"/>
    </row>
    <row r="63" spans="4:7" ht="12.75">
      <c r="D63" s="288"/>
      <c r="E63" s="288"/>
      <c r="F63" s="288"/>
      <c r="G63" s="288"/>
    </row>
    <row r="64" spans="4:7" ht="12.75">
      <c r="D64" s="288"/>
      <c r="E64" s="288"/>
      <c r="F64" s="288"/>
      <c r="G64" s="288"/>
    </row>
    <row r="65" spans="4:7" ht="12.75">
      <c r="D65" s="288"/>
      <c r="E65" s="288"/>
      <c r="F65" s="288"/>
      <c r="G65" s="288"/>
    </row>
    <row r="66" spans="4:7" ht="12.75">
      <c r="D66" s="288"/>
      <c r="E66" s="288"/>
      <c r="F66" s="288"/>
      <c r="G66" s="288"/>
    </row>
    <row r="67" spans="4:7" ht="12.75">
      <c r="D67" s="288"/>
      <c r="E67" s="288"/>
      <c r="F67" s="288"/>
      <c r="G67" s="288"/>
    </row>
    <row r="68" spans="4:7" ht="12.75">
      <c r="D68" s="288"/>
      <c r="E68" s="288"/>
      <c r="F68" s="288"/>
      <c r="G68" s="288"/>
    </row>
    <row r="69" spans="4:7" ht="12.75">
      <c r="D69" s="288"/>
      <c r="E69" s="288"/>
      <c r="F69" s="288"/>
      <c r="G69" s="288"/>
    </row>
    <row r="70" spans="4:7" ht="12.75">
      <c r="D70" s="288"/>
      <c r="E70" s="288"/>
      <c r="F70" s="288"/>
      <c r="G70" s="288"/>
    </row>
    <row r="71" spans="4:7" ht="12.75">
      <c r="D71" s="288"/>
      <c r="E71" s="288"/>
      <c r="F71" s="288"/>
      <c r="G71" s="288"/>
    </row>
    <row r="72" spans="4:7" ht="12.75">
      <c r="D72" s="288"/>
      <c r="E72" s="288"/>
      <c r="F72" s="288"/>
      <c r="G72" s="288"/>
    </row>
    <row r="73" spans="4:7" ht="12.75">
      <c r="D73" s="288"/>
      <c r="E73" s="288"/>
      <c r="F73" s="288"/>
      <c r="G73" s="288"/>
    </row>
    <row r="74" spans="4:7" ht="12.75">
      <c r="D74" s="288"/>
      <c r="E74" s="288"/>
      <c r="F74" s="288"/>
      <c r="G74" s="288"/>
    </row>
    <row r="75" spans="4:7" ht="12.75">
      <c r="D75" s="288"/>
      <c r="E75" s="288"/>
      <c r="F75" s="288"/>
      <c r="G75" s="288"/>
    </row>
    <row r="76" spans="4:7" ht="12.75">
      <c r="D76" s="288"/>
      <c r="E76" s="288"/>
      <c r="F76" s="288"/>
      <c r="G76" s="288"/>
    </row>
    <row r="77" spans="4:7" ht="12.75">
      <c r="D77" s="288"/>
      <c r="E77" s="288"/>
      <c r="F77" s="288"/>
      <c r="G77" s="288"/>
    </row>
    <row r="78" spans="4:7" ht="12.75">
      <c r="D78" s="288"/>
      <c r="E78" s="288"/>
      <c r="F78" s="288"/>
      <c r="G78" s="288"/>
    </row>
    <row r="79" spans="3:7" ht="12.75">
      <c r="C79" s="288"/>
      <c r="D79" s="288"/>
      <c r="E79" s="288"/>
      <c r="F79" s="288"/>
      <c r="G79" s="288"/>
    </row>
  </sheetData>
  <printOptions/>
  <pageMargins left="0.75" right="0.75" top="1" bottom="1" header="0" footer="0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X38"/>
  <sheetViews>
    <sheetView zoomScale="75" zoomScaleNormal="75" workbookViewId="0" topLeftCell="A1">
      <selection activeCell="L48" sqref="L48"/>
    </sheetView>
  </sheetViews>
  <sheetFormatPr defaultColWidth="9.140625" defaultRowHeight="12.75"/>
  <cols>
    <col min="1" max="1" width="5.140625" style="0" customWidth="1"/>
    <col min="2" max="2" width="3.7109375" style="0" bestFit="1" customWidth="1"/>
    <col min="3" max="3" width="5.421875" style="0" bestFit="1" customWidth="1"/>
    <col min="4" max="4" width="5.140625" style="0" customWidth="1"/>
    <col min="5" max="5" width="3.7109375" style="0" bestFit="1" customWidth="1"/>
    <col min="6" max="6" width="6.00390625" style="0" bestFit="1" customWidth="1"/>
    <col min="7" max="7" width="3.57421875" style="0" bestFit="1" customWidth="1"/>
    <col min="8" max="8" width="8.57421875" style="0" bestFit="1" customWidth="1"/>
    <col min="9" max="9" width="3.7109375" style="0" bestFit="1" customWidth="1"/>
    <col min="10" max="10" width="10.28125" style="0" bestFit="1" customWidth="1"/>
    <col min="11" max="11" width="3.7109375" style="0" bestFit="1" customWidth="1"/>
    <col min="12" max="12" width="5.421875" style="0" bestFit="1" customWidth="1"/>
    <col min="13" max="13" width="3.7109375" style="0" bestFit="1" customWidth="1"/>
    <col min="14" max="14" width="8.8515625" style="0" bestFit="1" customWidth="1"/>
    <col min="15" max="15" width="3.7109375" style="0" bestFit="1" customWidth="1"/>
    <col min="16" max="16" width="10.00390625" style="0" bestFit="1" customWidth="1"/>
    <col min="17" max="17" width="3.7109375" style="0" bestFit="1" customWidth="1"/>
    <col min="18" max="18" width="6.00390625" style="0" bestFit="1" customWidth="1"/>
    <col min="19" max="19" width="3.7109375" style="0" bestFit="1" customWidth="1"/>
    <col min="20" max="20" width="7.140625" style="0" bestFit="1" customWidth="1"/>
    <col min="21" max="21" width="3.7109375" style="0" bestFit="1" customWidth="1"/>
    <col min="22" max="22" width="10.00390625" style="0" customWidth="1"/>
    <col min="23" max="23" width="3.7109375" style="0" bestFit="1" customWidth="1"/>
    <col min="24" max="24" width="11.421875" style="0" customWidth="1"/>
  </cols>
  <sheetData>
    <row r="1" spans="1:24" ht="18">
      <c r="A1" s="394" t="s">
        <v>815</v>
      </c>
      <c r="B1" s="98"/>
      <c r="C1" s="98"/>
      <c r="D1" s="98"/>
      <c r="E1" s="1"/>
      <c r="F1" s="2"/>
      <c r="G1" s="3"/>
      <c r="H1" s="4"/>
      <c r="I1" s="1"/>
      <c r="J1" s="2"/>
      <c r="K1" s="3"/>
      <c r="L1" s="4"/>
      <c r="M1" s="3"/>
      <c r="N1" s="3"/>
      <c r="O1" s="2"/>
      <c r="P1" s="2"/>
      <c r="Q1" s="1"/>
      <c r="R1" s="2"/>
      <c r="S1" s="1"/>
      <c r="T1" s="1"/>
      <c r="U1" s="2"/>
      <c r="V1" s="2"/>
      <c r="W1" s="1"/>
      <c r="X1" s="2"/>
    </row>
    <row r="2" spans="1:24" ht="18">
      <c r="A2" s="394"/>
      <c r="B2" s="98"/>
      <c r="C2" s="98"/>
      <c r="D2" s="98"/>
      <c r="E2" s="1"/>
      <c r="F2" s="2"/>
      <c r="G2" s="3"/>
      <c r="H2" s="4"/>
      <c r="I2" s="1"/>
      <c r="J2" s="2"/>
      <c r="K2" s="3"/>
      <c r="L2" s="4"/>
      <c r="M2" s="3"/>
      <c r="N2" s="3"/>
      <c r="O2" s="2"/>
      <c r="P2" s="2"/>
      <c r="Q2" s="1"/>
      <c r="R2" s="2"/>
      <c r="S2" s="1"/>
      <c r="T2" s="1"/>
      <c r="U2" s="2"/>
      <c r="V2" s="2"/>
      <c r="W2" s="1"/>
      <c r="X2" s="2"/>
    </row>
    <row r="3" spans="2:24" s="394" customFormat="1" ht="18.75" thickBot="1">
      <c r="B3" s="397"/>
      <c r="C3" s="396" t="s">
        <v>657</v>
      </c>
      <c r="D3" s="319"/>
      <c r="E3" s="396"/>
      <c r="F3" s="398" t="s">
        <v>281</v>
      </c>
      <c r="G3" s="396"/>
      <c r="H3" s="398" t="s">
        <v>282</v>
      </c>
      <c r="I3" s="396"/>
      <c r="J3" s="398" t="s">
        <v>283</v>
      </c>
      <c r="K3" s="399"/>
      <c r="L3" s="398" t="s">
        <v>284</v>
      </c>
      <c r="M3" s="399"/>
      <c r="N3" s="398" t="s">
        <v>285</v>
      </c>
      <c r="O3" s="396"/>
      <c r="P3" s="398" t="s">
        <v>286</v>
      </c>
      <c r="Q3" s="399"/>
      <c r="R3" s="398" t="s">
        <v>287</v>
      </c>
      <c r="S3" s="396"/>
      <c r="T3" s="398" t="s">
        <v>288</v>
      </c>
      <c r="U3" s="396"/>
      <c r="V3" s="398" t="s">
        <v>658</v>
      </c>
      <c r="W3" s="396"/>
      <c r="X3" s="398" t="s">
        <v>290</v>
      </c>
    </row>
    <row r="4" spans="1:24" ht="12.75">
      <c r="A4" s="5">
        <v>1</v>
      </c>
      <c r="B4" s="266" t="s">
        <v>291</v>
      </c>
      <c r="C4" s="267">
        <v>0.25</v>
      </c>
      <c r="D4" s="5"/>
      <c r="E4" s="130" t="s">
        <v>291</v>
      </c>
      <c r="F4" s="418">
        <v>0.3139</v>
      </c>
      <c r="G4" s="130" t="s">
        <v>291</v>
      </c>
      <c r="H4" s="418">
        <v>0.619</v>
      </c>
      <c r="I4" s="168" t="s">
        <v>292</v>
      </c>
      <c r="J4" s="416">
        <v>0.3155</v>
      </c>
      <c r="K4" s="168" t="s">
        <v>292</v>
      </c>
      <c r="L4" s="416">
        <v>0.2061</v>
      </c>
      <c r="M4" s="168" t="s">
        <v>293</v>
      </c>
      <c r="N4" s="416">
        <v>0.3421</v>
      </c>
      <c r="O4" s="168" t="s">
        <v>294</v>
      </c>
      <c r="P4" s="416">
        <v>0.4444</v>
      </c>
      <c r="Q4" s="168" t="s">
        <v>295</v>
      </c>
      <c r="R4" s="416">
        <v>0.5</v>
      </c>
      <c r="S4" s="168" t="s">
        <v>293</v>
      </c>
      <c r="T4" s="416">
        <v>0.4</v>
      </c>
      <c r="U4" s="168" t="s">
        <v>294</v>
      </c>
      <c r="V4" s="416">
        <v>0.2105</v>
      </c>
      <c r="W4" s="168" t="s">
        <v>296</v>
      </c>
      <c r="X4" s="416">
        <v>0.3214</v>
      </c>
    </row>
    <row r="5" spans="1:24" ht="12.75">
      <c r="A5" s="5">
        <v>2</v>
      </c>
      <c r="B5" s="268" t="s">
        <v>292</v>
      </c>
      <c r="C5" s="269">
        <v>0.2459546925566343</v>
      </c>
      <c r="D5" s="5"/>
      <c r="E5" s="168" t="s">
        <v>297</v>
      </c>
      <c r="F5" s="406">
        <v>0.2658</v>
      </c>
      <c r="G5" s="168" t="s">
        <v>296</v>
      </c>
      <c r="H5" s="400">
        <v>0.6</v>
      </c>
      <c r="I5" s="130" t="s">
        <v>291</v>
      </c>
      <c r="J5" s="402">
        <v>0.301</v>
      </c>
      <c r="K5" s="168" t="s">
        <v>298</v>
      </c>
      <c r="L5" s="400">
        <v>0.1998</v>
      </c>
      <c r="M5" s="168" t="s">
        <v>299</v>
      </c>
      <c r="N5" s="400">
        <v>0.2571</v>
      </c>
      <c r="O5" s="168" t="s">
        <v>295</v>
      </c>
      <c r="P5" s="400">
        <v>0.3158</v>
      </c>
      <c r="Q5" s="168" t="s">
        <v>300</v>
      </c>
      <c r="R5" s="400">
        <v>0.4545</v>
      </c>
      <c r="S5" s="168" t="s">
        <v>301</v>
      </c>
      <c r="T5" s="400">
        <v>0.3571</v>
      </c>
      <c r="U5" s="168" t="s">
        <v>293</v>
      </c>
      <c r="V5" s="400">
        <v>0.2</v>
      </c>
      <c r="W5" s="168" t="s">
        <v>302</v>
      </c>
      <c r="X5" s="400">
        <v>0.3024</v>
      </c>
    </row>
    <row r="6" spans="1:24" ht="12.75">
      <c r="A6" s="5">
        <v>3</v>
      </c>
      <c r="B6" s="268" t="s">
        <v>298</v>
      </c>
      <c r="C6" s="269">
        <v>0.23949416342412452</v>
      </c>
      <c r="D6" s="5"/>
      <c r="E6" s="168" t="s">
        <v>293</v>
      </c>
      <c r="F6" s="400">
        <v>0.2647</v>
      </c>
      <c r="G6" s="168" t="s">
        <v>299</v>
      </c>
      <c r="H6" s="400">
        <v>0.5</v>
      </c>
      <c r="I6" s="168" t="s">
        <v>303</v>
      </c>
      <c r="J6" s="400">
        <v>0.3008</v>
      </c>
      <c r="K6" s="130" t="s">
        <v>291</v>
      </c>
      <c r="L6" s="402">
        <v>0.1914</v>
      </c>
      <c r="M6" s="168" t="s">
        <v>298</v>
      </c>
      <c r="N6" s="400">
        <v>0.2567</v>
      </c>
      <c r="O6" s="168" t="s">
        <v>296</v>
      </c>
      <c r="P6" s="400">
        <v>0.2941</v>
      </c>
      <c r="Q6" s="168" t="s">
        <v>304</v>
      </c>
      <c r="R6" s="400">
        <v>0.4412</v>
      </c>
      <c r="S6" s="168" t="s">
        <v>305</v>
      </c>
      <c r="T6" s="400">
        <v>0.3254</v>
      </c>
      <c r="U6" s="168" t="s">
        <v>292</v>
      </c>
      <c r="V6" s="400">
        <v>0.1661</v>
      </c>
      <c r="W6" s="168" t="s">
        <v>295</v>
      </c>
      <c r="X6" s="400">
        <v>0.3</v>
      </c>
    </row>
    <row r="7" spans="1:24" ht="12.75">
      <c r="A7" s="5">
        <v>4</v>
      </c>
      <c r="B7" s="268" t="s">
        <v>302</v>
      </c>
      <c r="C7" s="269">
        <v>0.2304083885209713</v>
      </c>
      <c r="D7" s="5"/>
      <c r="E7" s="168" t="s">
        <v>305</v>
      </c>
      <c r="F7" s="400">
        <v>0.2596</v>
      </c>
      <c r="G7" s="168" t="s">
        <v>308</v>
      </c>
      <c r="H7" s="400">
        <v>0.4615</v>
      </c>
      <c r="I7" s="168" t="s">
        <v>302</v>
      </c>
      <c r="J7" s="400">
        <v>0.2981</v>
      </c>
      <c r="K7" s="168" t="s">
        <v>297</v>
      </c>
      <c r="L7" s="400">
        <v>0.1913</v>
      </c>
      <c r="M7" s="130" t="s">
        <v>291</v>
      </c>
      <c r="N7" s="402">
        <v>0.252</v>
      </c>
      <c r="O7" s="168" t="s">
        <v>306</v>
      </c>
      <c r="P7" s="400">
        <v>0.2396</v>
      </c>
      <c r="Q7" s="168" t="s">
        <v>302</v>
      </c>
      <c r="R7" s="400">
        <v>0.4371</v>
      </c>
      <c r="S7" s="168" t="s">
        <v>302</v>
      </c>
      <c r="T7" s="400">
        <v>0.3</v>
      </c>
      <c r="U7" s="168" t="s">
        <v>298</v>
      </c>
      <c r="V7" s="400">
        <v>0.1436</v>
      </c>
      <c r="W7" s="168" t="s">
        <v>301</v>
      </c>
      <c r="X7" s="400">
        <v>0.2857</v>
      </c>
    </row>
    <row r="8" spans="1:24" ht="12.75">
      <c r="A8" s="6">
        <v>5</v>
      </c>
      <c r="B8" s="270" t="s">
        <v>293</v>
      </c>
      <c r="C8" s="271">
        <v>0.2233502538071066</v>
      </c>
      <c r="D8" s="6"/>
      <c r="E8" s="169" t="s">
        <v>307</v>
      </c>
      <c r="F8" s="401">
        <v>0.2516</v>
      </c>
      <c r="G8" s="169" t="s">
        <v>303</v>
      </c>
      <c r="H8" s="401">
        <v>0.4</v>
      </c>
      <c r="I8" s="169" t="s">
        <v>309</v>
      </c>
      <c r="J8" s="401">
        <v>0.2956</v>
      </c>
      <c r="K8" s="169" t="s">
        <v>310</v>
      </c>
      <c r="L8" s="401">
        <v>0.1854</v>
      </c>
      <c r="M8" s="169" t="s">
        <v>292</v>
      </c>
      <c r="N8" s="401">
        <v>0.2453</v>
      </c>
      <c r="O8" s="131" t="s">
        <v>291</v>
      </c>
      <c r="P8" s="417">
        <v>0.2364</v>
      </c>
      <c r="Q8" s="169" t="s">
        <v>307</v>
      </c>
      <c r="R8" s="401">
        <v>0.4333</v>
      </c>
      <c r="S8" s="169" t="s">
        <v>295</v>
      </c>
      <c r="T8" s="401">
        <v>0.3</v>
      </c>
      <c r="U8" s="169" t="s">
        <v>310</v>
      </c>
      <c r="V8" s="401">
        <v>0.1429</v>
      </c>
      <c r="W8" s="169" t="s">
        <v>298</v>
      </c>
      <c r="X8" s="401">
        <v>0.2769</v>
      </c>
    </row>
    <row r="9" spans="1:24" ht="12.75">
      <c r="A9" s="5">
        <v>6</v>
      </c>
      <c r="B9" s="268" t="s">
        <v>309</v>
      </c>
      <c r="C9" s="269">
        <v>0.22276555283890248</v>
      </c>
      <c r="D9" s="5"/>
      <c r="E9" s="168" t="s">
        <v>298</v>
      </c>
      <c r="F9" s="400">
        <v>0.2412</v>
      </c>
      <c r="G9" s="168" t="s">
        <v>311</v>
      </c>
      <c r="H9" s="400">
        <v>0.4</v>
      </c>
      <c r="I9" s="168" t="s">
        <v>304</v>
      </c>
      <c r="J9" s="400">
        <v>0.2955</v>
      </c>
      <c r="K9" s="168" t="s">
        <v>309</v>
      </c>
      <c r="L9" s="400">
        <v>0.184</v>
      </c>
      <c r="M9" s="168" t="s">
        <v>302</v>
      </c>
      <c r="N9" s="400">
        <v>0.2445</v>
      </c>
      <c r="O9" s="168" t="s">
        <v>309</v>
      </c>
      <c r="P9" s="400">
        <v>0.2185</v>
      </c>
      <c r="Q9" s="130" t="s">
        <v>291</v>
      </c>
      <c r="R9" s="402">
        <v>0.4333</v>
      </c>
      <c r="S9" s="168" t="s">
        <v>296</v>
      </c>
      <c r="T9" s="400">
        <v>0.3</v>
      </c>
      <c r="U9" s="168" t="s">
        <v>295</v>
      </c>
      <c r="V9" s="400">
        <v>0.1415</v>
      </c>
      <c r="W9" s="168" t="s">
        <v>292</v>
      </c>
      <c r="X9" s="400">
        <v>0.2685</v>
      </c>
    </row>
    <row r="10" spans="1:24" ht="12.75">
      <c r="A10" s="5">
        <v>7</v>
      </c>
      <c r="B10" s="268" t="s">
        <v>310</v>
      </c>
      <c r="C10" s="269">
        <v>0.2223825767515088</v>
      </c>
      <c r="D10" s="5"/>
      <c r="E10" s="168" t="s">
        <v>302</v>
      </c>
      <c r="F10" s="400">
        <v>0.2345</v>
      </c>
      <c r="G10" s="168" t="s">
        <v>302</v>
      </c>
      <c r="H10" s="400">
        <v>0.3793</v>
      </c>
      <c r="I10" s="168" t="s">
        <v>298</v>
      </c>
      <c r="J10" s="400">
        <v>0.2906</v>
      </c>
      <c r="K10" s="168" t="s">
        <v>302</v>
      </c>
      <c r="L10" s="400">
        <v>0.1817</v>
      </c>
      <c r="M10" s="168" t="s">
        <v>306</v>
      </c>
      <c r="N10" s="400">
        <v>0.2442</v>
      </c>
      <c r="O10" s="168" t="s">
        <v>293</v>
      </c>
      <c r="P10" s="400">
        <v>0.2</v>
      </c>
      <c r="Q10" s="168" t="s">
        <v>312</v>
      </c>
      <c r="R10" s="400">
        <v>0.4316</v>
      </c>
      <c r="S10" s="130" t="s">
        <v>291</v>
      </c>
      <c r="T10" s="402">
        <v>0.2704</v>
      </c>
      <c r="U10" s="130" t="s">
        <v>291</v>
      </c>
      <c r="V10" s="402">
        <v>0.1313</v>
      </c>
      <c r="W10" s="168" t="s">
        <v>299</v>
      </c>
      <c r="X10" s="400">
        <v>0.2647</v>
      </c>
    </row>
    <row r="11" spans="1:24" ht="12.75">
      <c r="A11" s="5">
        <v>8</v>
      </c>
      <c r="B11" s="268" t="s">
        <v>297</v>
      </c>
      <c r="C11" s="269">
        <v>0.2150063051702396</v>
      </c>
      <c r="D11" s="5"/>
      <c r="E11" s="168" t="s">
        <v>306</v>
      </c>
      <c r="F11" s="400">
        <v>0.233</v>
      </c>
      <c r="G11" s="168" t="s">
        <v>313</v>
      </c>
      <c r="H11" s="400">
        <v>0.3636</v>
      </c>
      <c r="I11" s="168" t="s">
        <v>311</v>
      </c>
      <c r="J11" s="400">
        <v>0.2903</v>
      </c>
      <c r="K11" s="168" t="s">
        <v>303</v>
      </c>
      <c r="L11" s="400">
        <v>0.1776</v>
      </c>
      <c r="M11" s="168" t="s">
        <v>309</v>
      </c>
      <c r="N11" s="400">
        <v>0.2395</v>
      </c>
      <c r="O11" s="168" t="s">
        <v>300</v>
      </c>
      <c r="P11" s="400">
        <v>0.2</v>
      </c>
      <c r="Q11" s="168" t="s">
        <v>297</v>
      </c>
      <c r="R11" s="400">
        <v>0.4239</v>
      </c>
      <c r="S11" s="168" t="s">
        <v>298</v>
      </c>
      <c r="T11" s="400">
        <v>0.2586</v>
      </c>
      <c r="U11" s="168" t="s">
        <v>309</v>
      </c>
      <c r="V11" s="400">
        <v>0.1236</v>
      </c>
      <c r="W11" s="168" t="s">
        <v>297</v>
      </c>
      <c r="X11" s="400">
        <v>0.2459</v>
      </c>
    </row>
    <row r="12" spans="1:24" ht="12.75">
      <c r="A12" s="5">
        <v>9</v>
      </c>
      <c r="B12" s="268" t="s">
        <v>305</v>
      </c>
      <c r="C12" s="269">
        <v>0.20756880733944955</v>
      </c>
      <c r="D12" s="5"/>
      <c r="E12" s="168" t="s">
        <v>292</v>
      </c>
      <c r="F12" s="400">
        <v>0.2297</v>
      </c>
      <c r="G12" s="168" t="s">
        <v>309</v>
      </c>
      <c r="H12" s="400">
        <v>0.3611</v>
      </c>
      <c r="I12" s="168" t="s">
        <v>306</v>
      </c>
      <c r="J12" s="400">
        <v>0.2847</v>
      </c>
      <c r="K12" s="168" t="s">
        <v>304</v>
      </c>
      <c r="L12" s="400">
        <v>0.1757</v>
      </c>
      <c r="M12" s="168" t="s">
        <v>305</v>
      </c>
      <c r="N12" s="400">
        <v>0.2333</v>
      </c>
      <c r="O12" s="168" t="s">
        <v>310</v>
      </c>
      <c r="P12" s="400">
        <v>0.1985</v>
      </c>
      <c r="Q12" s="168" t="s">
        <v>292</v>
      </c>
      <c r="R12" s="400">
        <v>0.4205</v>
      </c>
      <c r="S12" s="168" t="s">
        <v>292</v>
      </c>
      <c r="T12" s="400">
        <v>0.2553</v>
      </c>
      <c r="U12" s="168" t="s">
        <v>314</v>
      </c>
      <c r="V12" s="400">
        <v>0.1232</v>
      </c>
      <c r="W12" s="168" t="s">
        <v>307</v>
      </c>
      <c r="X12" s="400">
        <v>0.2458</v>
      </c>
    </row>
    <row r="13" spans="1:24" ht="12.75">
      <c r="A13" s="6">
        <v>10</v>
      </c>
      <c r="B13" s="270" t="s">
        <v>295</v>
      </c>
      <c r="C13" s="271">
        <v>0.20656370656370657</v>
      </c>
      <c r="D13" s="6"/>
      <c r="E13" s="169" t="s">
        <v>310</v>
      </c>
      <c r="F13" s="401">
        <v>0.2286</v>
      </c>
      <c r="G13" s="169" t="s">
        <v>305</v>
      </c>
      <c r="H13" s="401">
        <v>0.3478</v>
      </c>
      <c r="I13" s="169" t="s">
        <v>305</v>
      </c>
      <c r="J13" s="401">
        <v>0.2818</v>
      </c>
      <c r="K13" s="169" t="s">
        <v>315</v>
      </c>
      <c r="L13" s="401">
        <v>0.1705</v>
      </c>
      <c r="M13" s="169" t="s">
        <v>310</v>
      </c>
      <c r="N13" s="401">
        <v>0.2332</v>
      </c>
      <c r="O13" s="169" t="s">
        <v>305</v>
      </c>
      <c r="P13" s="401">
        <v>0.1975</v>
      </c>
      <c r="Q13" s="169" t="s">
        <v>306</v>
      </c>
      <c r="R13" s="401">
        <v>0.4176</v>
      </c>
      <c r="S13" s="169" t="s">
        <v>312</v>
      </c>
      <c r="T13" s="401">
        <v>0.25</v>
      </c>
      <c r="U13" s="169" t="s">
        <v>305</v>
      </c>
      <c r="V13" s="401">
        <v>0.1193</v>
      </c>
      <c r="W13" s="169" t="s">
        <v>309</v>
      </c>
      <c r="X13" s="401">
        <v>0.236</v>
      </c>
    </row>
    <row r="14" spans="1:24" ht="12.75">
      <c r="A14" s="5">
        <v>11</v>
      </c>
      <c r="B14" s="268" t="s">
        <v>306</v>
      </c>
      <c r="C14" s="269">
        <v>0.20627261761158022</v>
      </c>
      <c r="D14" s="5"/>
      <c r="E14" s="168" t="s">
        <v>309</v>
      </c>
      <c r="F14" s="400">
        <v>0.2286</v>
      </c>
      <c r="G14" s="168" t="s">
        <v>300</v>
      </c>
      <c r="H14" s="400">
        <v>0.3409</v>
      </c>
      <c r="I14" s="168" t="s">
        <v>297</v>
      </c>
      <c r="J14" s="400">
        <v>0.2813</v>
      </c>
      <c r="K14" s="168" t="s">
        <v>306</v>
      </c>
      <c r="L14" s="400">
        <v>0.163</v>
      </c>
      <c r="M14" s="168" t="s">
        <v>295</v>
      </c>
      <c r="N14" s="400">
        <v>0.2261</v>
      </c>
      <c r="O14" s="168" t="s">
        <v>292</v>
      </c>
      <c r="P14" s="400">
        <v>0.1963</v>
      </c>
      <c r="Q14" s="168" t="s">
        <v>316</v>
      </c>
      <c r="R14" s="400">
        <v>0.4138</v>
      </c>
      <c r="S14" s="168" t="s">
        <v>299</v>
      </c>
      <c r="T14" s="400">
        <v>0.25</v>
      </c>
      <c r="U14" s="168" t="s">
        <v>303</v>
      </c>
      <c r="V14" s="400">
        <v>0.1156</v>
      </c>
      <c r="W14" s="168" t="s">
        <v>306</v>
      </c>
      <c r="X14" s="400">
        <v>0.2347</v>
      </c>
    </row>
    <row r="15" spans="1:24" ht="12.75">
      <c r="A15" s="5">
        <v>12</v>
      </c>
      <c r="B15" s="268" t="s">
        <v>315</v>
      </c>
      <c r="C15" s="269">
        <v>0.20014602537190837</v>
      </c>
      <c r="D15" s="5"/>
      <c r="E15" s="168" t="s">
        <v>295</v>
      </c>
      <c r="F15" s="400">
        <v>0.2105</v>
      </c>
      <c r="G15" s="168" t="s">
        <v>310</v>
      </c>
      <c r="H15" s="400">
        <v>0.3394</v>
      </c>
      <c r="I15" s="168" t="s">
        <v>301</v>
      </c>
      <c r="J15" s="400">
        <v>0.2759</v>
      </c>
      <c r="K15" s="168" t="s">
        <v>314</v>
      </c>
      <c r="L15" s="400">
        <v>0.1548</v>
      </c>
      <c r="M15" s="168" t="s">
        <v>297</v>
      </c>
      <c r="N15" s="400">
        <v>0.2183</v>
      </c>
      <c r="O15" s="168" t="s">
        <v>298</v>
      </c>
      <c r="P15" s="400">
        <v>0.1932</v>
      </c>
      <c r="Q15" s="168" t="s">
        <v>298</v>
      </c>
      <c r="R15" s="400">
        <v>0.4091</v>
      </c>
      <c r="S15" s="168" t="s">
        <v>310</v>
      </c>
      <c r="T15" s="400">
        <v>0.2484</v>
      </c>
      <c r="U15" s="168" t="s">
        <v>315</v>
      </c>
      <c r="V15" s="400">
        <v>0.1142</v>
      </c>
      <c r="W15" s="168" t="s">
        <v>310</v>
      </c>
      <c r="X15" s="400">
        <v>0.2337</v>
      </c>
    </row>
    <row r="16" spans="1:24" ht="12.75">
      <c r="A16" s="5">
        <v>13</v>
      </c>
      <c r="B16" s="268" t="s">
        <v>303</v>
      </c>
      <c r="C16" s="269">
        <v>0.1934889434889435</v>
      </c>
      <c r="D16" s="5"/>
      <c r="E16" s="168" t="s">
        <v>303</v>
      </c>
      <c r="F16" s="400">
        <v>0.2085</v>
      </c>
      <c r="G16" s="168" t="s">
        <v>292</v>
      </c>
      <c r="H16" s="400">
        <v>0.3393</v>
      </c>
      <c r="I16" s="168" t="s">
        <v>317</v>
      </c>
      <c r="J16" s="400">
        <v>0.2745</v>
      </c>
      <c r="K16" s="168" t="s">
        <v>317</v>
      </c>
      <c r="L16" s="400">
        <v>0.1546</v>
      </c>
      <c r="M16" s="168" t="s">
        <v>314</v>
      </c>
      <c r="N16" s="400">
        <v>0.2178</v>
      </c>
      <c r="O16" s="168" t="s">
        <v>297</v>
      </c>
      <c r="P16" s="400">
        <v>0.1923</v>
      </c>
      <c r="Q16" s="168" t="s">
        <v>318</v>
      </c>
      <c r="R16" s="400">
        <v>0.4086</v>
      </c>
      <c r="S16" s="168" t="s">
        <v>306</v>
      </c>
      <c r="T16" s="400">
        <v>0.2143</v>
      </c>
      <c r="U16" s="168" t="s">
        <v>311</v>
      </c>
      <c r="V16" s="400">
        <v>0.1039</v>
      </c>
      <c r="W16" s="130" t="s">
        <v>291</v>
      </c>
      <c r="X16" s="402">
        <v>0.2328</v>
      </c>
    </row>
    <row r="17" spans="1:24" ht="12.75">
      <c r="A17" s="5">
        <v>14</v>
      </c>
      <c r="B17" s="268" t="s">
        <v>307</v>
      </c>
      <c r="C17" s="269">
        <v>0.19287078294080204</v>
      </c>
      <c r="D17" s="5"/>
      <c r="E17" s="168" t="s">
        <v>315</v>
      </c>
      <c r="F17" s="400">
        <v>0.2079</v>
      </c>
      <c r="G17" s="168" t="s">
        <v>317</v>
      </c>
      <c r="H17" s="400">
        <v>0.3333</v>
      </c>
      <c r="I17" s="168" t="s">
        <v>310</v>
      </c>
      <c r="J17" s="400">
        <v>0.2677</v>
      </c>
      <c r="K17" s="168" t="s">
        <v>307</v>
      </c>
      <c r="L17" s="400">
        <v>0.1533</v>
      </c>
      <c r="M17" s="168" t="s">
        <v>315</v>
      </c>
      <c r="N17" s="400">
        <v>0.206</v>
      </c>
      <c r="O17" s="168" t="s">
        <v>303</v>
      </c>
      <c r="P17" s="400">
        <v>0.1852</v>
      </c>
      <c r="Q17" s="168" t="s">
        <v>319</v>
      </c>
      <c r="R17" s="400">
        <v>0.3965</v>
      </c>
      <c r="S17" s="168" t="s">
        <v>317</v>
      </c>
      <c r="T17" s="400">
        <v>0.2143</v>
      </c>
      <c r="U17" s="168" t="s">
        <v>320</v>
      </c>
      <c r="V17" s="400">
        <v>0.1035</v>
      </c>
      <c r="W17" s="168" t="s">
        <v>313</v>
      </c>
      <c r="X17" s="400">
        <v>0.2283</v>
      </c>
    </row>
    <row r="18" spans="1:24" ht="12.75">
      <c r="A18" s="6">
        <v>15</v>
      </c>
      <c r="B18" s="270" t="s">
        <v>314</v>
      </c>
      <c r="C18" s="271">
        <v>0.19235796882855707</v>
      </c>
      <c r="D18" s="6"/>
      <c r="E18" s="169" t="s">
        <v>313</v>
      </c>
      <c r="F18" s="401">
        <v>0.2</v>
      </c>
      <c r="G18" s="169" t="s">
        <v>298</v>
      </c>
      <c r="H18" s="401">
        <v>0.3256</v>
      </c>
      <c r="I18" s="169" t="s">
        <v>316</v>
      </c>
      <c r="J18" s="401">
        <v>0.2643</v>
      </c>
      <c r="K18" s="169" t="s">
        <v>316</v>
      </c>
      <c r="L18" s="401">
        <v>0.153</v>
      </c>
      <c r="M18" s="169" t="s">
        <v>303</v>
      </c>
      <c r="N18" s="401">
        <v>0.201</v>
      </c>
      <c r="O18" s="169" t="s">
        <v>316</v>
      </c>
      <c r="P18" s="401">
        <v>0.1714</v>
      </c>
      <c r="Q18" s="169" t="s">
        <v>317</v>
      </c>
      <c r="R18" s="401">
        <v>0.3953</v>
      </c>
      <c r="S18" s="169" t="s">
        <v>297</v>
      </c>
      <c r="T18" s="401">
        <v>0.2113</v>
      </c>
      <c r="U18" s="169" t="s">
        <v>316</v>
      </c>
      <c r="V18" s="401">
        <v>0.0991</v>
      </c>
      <c r="W18" s="169" t="s">
        <v>316</v>
      </c>
      <c r="X18" s="401">
        <v>0.2235</v>
      </c>
    </row>
    <row r="19" spans="1:24" ht="12.75">
      <c r="A19" s="5">
        <v>16</v>
      </c>
      <c r="B19" s="268" t="s">
        <v>296</v>
      </c>
      <c r="C19" s="269">
        <v>0.18</v>
      </c>
      <c r="D19" s="5"/>
      <c r="E19" s="168" t="s">
        <v>314</v>
      </c>
      <c r="F19" s="400">
        <v>0.192</v>
      </c>
      <c r="G19" s="168" t="s">
        <v>307</v>
      </c>
      <c r="H19" s="400">
        <v>0.3214</v>
      </c>
      <c r="I19" s="168" t="s">
        <v>314</v>
      </c>
      <c r="J19" s="400">
        <v>0.2602</v>
      </c>
      <c r="K19" s="168" t="s">
        <v>312</v>
      </c>
      <c r="L19" s="400">
        <v>0.153</v>
      </c>
      <c r="M19" s="168" t="s">
        <v>319</v>
      </c>
      <c r="N19" s="400">
        <v>0.1879</v>
      </c>
      <c r="O19" s="168" t="s">
        <v>307</v>
      </c>
      <c r="P19" s="400">
        <v>0.169</v>
      </c>
      <c r="Q19" s="168" t="s">
        <v>315</v>
      </c>
      <c r="R19" s="400">
        <v>0.3905</v>
      </c>
      <c r="S19" s="168" t="s">
        <v>315</v>
      </c>
      <c r="T19" s="400">
        <v>0.2057</v>
      </c>
      <c r="U19" s="168" t="s">
        <v>296</v>
      </c>
      <c r="V19" s="400">
        <v>0.0952</v>
      </c>
      <c r="W19" s="168" t="s">
        <v>314</v>
      </c>
      <c r="X19" s="400">
        <v>0.2123</v>
      </c>
    </row>
    <row r="20" spans="1:24" ht="12.75">
      <c r="A20" s="5">
        <v>17</v>
      </c>
      <c r="B20" s="268" t="s">
        <v>317</v>
      </c>
      <c r="C20" s="269">
        <v>0.1785063752276867</v>
      </c>
      <c r="D20" s="5"/>
      <c r="E20" s="168" t="s">
        <v>301</v>
      </c>
      <c r="F20" s="400">
        <v>0.1905</v>
      </c>
      <c r="G20" s="168" t="s">
        <v>297</v>
      </c>
      <c r="H20" s="400">
        <v>0.3077</v>
      </c>
      <c r="I20" s="168" t="s">
        <v>315</v>
      </c>
      <c r="J20" s="400">
        <v>0.2564</v>
      </c>
      <c r="K20" s="168" t="s">
        <v>320</v>
      </c>
      <c r="L20" s="400">
        <v>0.1528</v>
      </c>
      <c r="M20" s="168" t="s">
        <v>313</v>
      </c>
      <c r="N20" s="400">
        <v>0.1813</v>
      </c>
      <c r="O20" s="168" t="s">
        <v>319</v>
      </c>
      <c r="P20" s="400">
        <v>0.1685</v>
      </c>
      <c r="Q20" s="168" t="s">
        <v>310</v>
      </c>
      <c r="R20" s="400">
        <v>0.3903</v>
      </c>
      <c r="S20" s="168" t="s">
        <v>314</v>
      </c>
      <c r="T20" s="400">
        <v>0.1991</v>
      </c>
      <c r="U20" s="168" t="s">
        <v>308</v>
      </c>
      <c r="V20" s="400">
        <v>0.0909</v>
      </c>
      <c r="W20" s="168" t="s">
        <v>315</v>
      </c>
      <c r="X20" s="400">
        <v>0.1969</v>
      </c>
    </row>
    <row r="21" spans="1:24" ht="12.75">
      <c r="A21" s="5">
        <v>18</v>
      </c>
      <c r="B21" s="268" t="s">
        <v>319</v>
      </c>
      <c r="C21" s="269">
        <v>0.17802197802197803</v>
      </c>
      <c r="D21" s="5"/>
      <c r="E21" s="168" t="s">
        <v>308</v>
      </c>
      <c r="F21" s="400">
        <v>0.1832</v>
      </c>
      <c r="G21" s="168" t="s">
        <v>315</v>
      </c>
      <c r="H21" s="400">
        <v>0.2917</v>
      </c>
      <c r="I21" s="168" t="s">
        <v>300</v>
      </c>
      <c r="J21" s="400">
        <v>0.2368</v>
      </c>
      <c r="K21" s="168" t="s">
        <v>319</v>
      </c>
      <c r="L21" s="400">
        <v>0.1482</v>
      </c>
      <c r="M21" s="168" t="s">
        <v>320</v>
      </c>
      <c r="N21" s="400">
        <v>0.1759</v>
      </c>
      <c r="O21" s="168" t="s">
        <v>304</v>
      </c>
      <c r="P21" s="400">
        <v>0.1613</v>
      </c>
      <c r="Q21" s="168" t="s">
        <v>309</v>
      </c>
      <c r="R21" s="400">
        <v>0.3894</v>
      </c>
      <c r="S21" s="168" t="s">
        <v>309</v>
      </c>
      <c r="T21" s="400">
        <v>0.197</v>
      </c>
      <c r="U21" s="168" t="s">
        <v>312</v>
      </c>
      <c r="V21" s="400">
        <v>0.0886</v>
      </c>
      <c r="W21" s="168" t="s">
        <v>305</v>
      </c>
      <c r="X21" s="400">
        <v>0.1818</v>
      </c>
    </row>
    <row r="22" spans="1:24" ht="12.75">
      <c r="A22" s="5">
        <v>19</v>
      </c>
      <c r="B22" s="268" t="s">
        <v>299</v>
      </c>
      <c r="C22" s="269">
        <v>0.17475728155339806</v>
      </c>
      <c r="D22" s="5"/>
      <c r="E22" s="168" t="s">
        <v>319</v>
      </c>
      <c r="F22" s="400">
        <v>0.1804</v>
      </c>
      <c r="G22" s="168" t="s">
        <v>319</v>
      </c>
      <c r="H22" s="400">
        <v>0.2857</v>
      </c>
      <c r="I22" s="168" t="s">
        <v>295</v>
      </c>
      <c r="J22" s="400">
        <v>0.2333</v>
      </c>
      <c r="K22" s="168" t="s">
        <v>295</v>
      </c>
      <c r="L22" s="400">
        <v>0.1466</v>
      </c>
      <c r="M22" s="168" t="s">
        <v>312</v>
      </c>
      <c r="N22" s="400">
        <v>0.1592</v>
      </c>
      <c r="O22" s="168" t="s">
        <v>317</v>
      </c>
      <c r="P22" s="400">
        <v>0.16</v>
      </c>
      <c r="Q22" s="168" t="s">
        <v>314</v>
      </c>
      <c r="R22" s="400">
        <v>0.386</v>
      </c>
      <c r="S22" s="168" t="s">
        <v>320</v>
      </c>
      <c r="T22" s="400">
        <v>0.1912</v>
      </c>
      <c r="U22" s="168" t="s">
        <v>306</v>
      </c>
      <c r="V22" s="400">
        <v>0.0868</v>
      </c>
      <c r="W22" s="168" t="s">
        <v>320</v>
      </c>
      <c r="X22" s="400">
        <v>0.1814</v>
      </c>
    </row>
    <row r="23" spans="1:24" ht="12.75">
      <c r="A23" s="6">
        <v>20</v>
      </c>
      <c r="B23" s="270" t="s">
        <v>320</v>
      </c>
      <c r="C23" s="271">
        <v>0.17431688087266445</v>
      </c>
      <c r="D23" s="6"/>
      <c r="E23" s="169" t="s">
        <v>299</v>
      </c>
      <c r="F23" s="401">
        <v>0.1739</v>
      </c>
      <c r="G23" s="169" t="s">
        <v>306</v>
      </c>
      <c r="H23" s="401">
        <v>0.28</v>
      </c>
      <c r="I23" s="169" t="s">
        <v>320</v>
      </c>
      <c r="J23" s="401">
        <v>0.2329</v>
      </c>
      <c r="K23" s="169" t="s">
        <v>300</v>
      </c>
      <c r="L23" s="401">
        <v>0.1437</v>
      </c>
      <c r="M23" s="169" t="s">
        <v>321</v>
      </c>
      <c r="N23" s="401">
        <v>0.1536</v>
      </c>
      <c r="O23" s="169" t="s">
        <v>314</v>
      </c>
      <c r="P23" s="401">
        <v>0.157</v>
      </c>
      <c r="Q23" s="169" t="s">
        <v>296</v>
      </c>
      <c r="R23" s="401">
        <v>0.3846</v>
      </c>
      <c r="S23" s="169" t="s">
        <v>294</v>
      </c>
      <c r="T23" s="401">
        <v>0.1875</v>
      </c>
      <c r="U23" s="169" t="s">
        <v>297</v>
      </c>
      <c r="V23" s="401">
        <v>0.0866</v>
      </c>
      <c r="W23" s="169" t="s">
        <v>303</v>
      </c>
      <c r="X23" s="401">
        <v>0.1809</v>
      </c>
    </row>
    <row r="24" spans="1:24" ht="12.75">
      <c r="A24" s="5">
        <v>21</v>
      </c>
      <c r="B24" s="268" t="s">
        <v>316</v>
      </c>
      <c r="C24" s="269">
        <v>0.1712938711367208</v>
      </c>
      <c r="D24" s="5"/>
      <c r="E24" s="168" t="s">
        <v>300</v>
      </c>
      <c r="F24" s="400">
        <v>0.1673</v>
      </c>
      <c r="G24" s="168" t="s">
        <v>314</v>
      </c>
      <c r="H24" s="400">
        <v>0.2736</v>
      </c>
      <c r="I24" s="168" t="s">
        <v>319</v>
      </c>
      <c r="J24" s="400">
        <v>0.2322</v>
      </c>
      <c r="K24" s="168" t="s">
        <v>305</v>
      </c>
      <c r="L24" s="400">
        <v>0.1416</v>
      </c>
      <c r="M24" s="168" t="s">
        <v>318</v>
      </c>
      <c r="N24" s="400">
        <v>0.1494</v>
      </c>
      <c r="O24" s="168" t="s">
        <v>315</v>
      </c>
      <c r="P24" s="400">
        <v>0.1491</v>
      </c>
      <c r="Q24" s="168" t="s">
        <v>299</v>
      </c>
      <c r="R24" s="400">
        <v>0.381</v>
      </c>
      <c r="S24" s="168" t="s">
        <v>321</v>
      </c>
      <c r="T24" s="400">
        <v>0.1772</v>
      </c>
      <c r="U24" s="168" t="s">
        <v>307</v>
      </c>
      <c r="V24" s="400">
        <v>0.0854</v>
      </c>
      <c r="W24" s="168" t="s">
        <v>319</v>
      </c>
      <c r="X24" s="400">
        <v>0.1742</v>
      </c>
    </row>
    <row r="25" spans="1:24" ht="12.75">
      <c r="A25" s="5">
        <v>22</v>
      </c>
      <c r="B25" s="268" t="s">
        <v>300</v>
      </c>
      <c r="C25" s="269">
        <v>0.1703056768558952</v>
      </c>
      <c r="D25" s="5"/>
      <c r="E25" s="168" t="s">
        <v>316</v>
      </c>
      <c r="F25" s="400">
        <v>0.1648</v>
      </c>
      <c r="G25" s="168" t="s">
        <v>318</v>
      </c>
      <c r="H25" s="400">
        <v>0.2424</v>
      </c>
      <c r="I25" s="168" t="s">
        <v>293</v>
      </c>
      <c r="J25" s="400">
        <v>0.2222</v>
      </c>
      <c r="K25" s="168" t="s">
        <v>311</v>
      </c>
      <c r="L25" s="400">
        <v>0.1322</v>
      </c>
      <c r="M25" s="168" t="s">
        <v>300</v>
      </c>
      <c r="N25" s="400">
        <v>0.1484</v>
      </c>
      <c r="O25" s="168" t="s">
        <v>302</v>
      </c>
      <c r="P25" s="400">
        <v>0.1463</v>
      </c>
      <c r="Q25" s="168" t="s">
        <v>320</v>
      </c>
      <c r="R25" s="400">
        <v>0.3766</v>
      </c>
      <c r="S25" s="168" t="s">
        <v>319</v>
      </c>
      <c r="T25" s="400">
        <v>0.1762</v>
      </c>
      <c r="U25" s="168" t="s">
        <v>304</v>
      </c>
      <c r="V25" s="400">
        <v>0.0816</v>
      </c>
      <c r="W25" s="168" t="s">
        <v>308</v>
      </c>
      <c r="X25" s="400">
        <v>0.172</v>
      </c>
    </row>
    <row r="26" spans="1:24" ht="12.75">
      <c r="A26" s="5">
        <v>23</v>
      </c>
      <c r="B26" s="268" t="s">
        <v>312</v>
      </c>
      <c r="C26" s="269">
        <v>0.1657488986784141</v>
      </c>
      <c r="D26" s="5"/>
      <c r="E26" s="168" t="s">
        <v>321</v>
      </c>
      <c r="F26" s="400">
        <v>0.1535</v>
      </c>
      <c r="G26" s="168" t="s">
        <v>295</v>
      </c>
      <c r="H26" s="400">
        <v>0.2308</v>
      </c>
      <c r="I26" s="168" t="s">
        <v>307</v>
      </c>
      <c r="J26" s="400">
        <v>0.2073</v>
      </c>
      <c r="K26" s="168" t="s">
        <v>301</v>
      </c>
      <c r="L26" s="400">
        <v>0.128</v>
      </c>
      <c r="M26" s="168" t="s">
        <v>317</v>
      </c>
      <c r="N26" s="400">
        <v>0.1468</v>
      </c>
      <c r="O26" s="168" t="s">
        <v>312</v>
      </c>
      <c r="P26" s="400">
        <v>0.1453</v>
      </c>
      <c r="Q26" s="168" t="s">
        <v>321</v>
      </c>
      <c r="R26" s="400">
        <v>0.375</v>
      </c>
      <c r="S26" s="168" t="s">
        <v>316</v>
      </c>
      <c r="T26" s="400">
        <v>0.16</v>
      </c>
      <c r="U26" s="168" t="s">
        <v>319</v>
      </c>
      <c r="V26" s="400">
        <v>0.0772</v>
      </c>
      <c r="W26" s="168" t="s">
        <v>300</v>
      </c>
      <c r="X26" s="400">
        <v>0.17</v>
      </c>
    </row>
    <row r="27" spans="1:24" ht="12.75">
      <c r="A27" s="5">
        <v>24</v>
      </c>
      <c r="B27" s="268" t="s">
        <v>304</v>
      </c>
      <c r="C27" s="269">
        <v>0.16260162601626016</v>
      </c>
      <c r="D27" s="5"/>
      <c r="E27" s="168" t="s">
        <v>317</v>
      </c>
      <c r="F27" s="400">
        <v>0.1535</v>
      </c>
      <c r="G27" s="168" t="s">
        <v>316</v>
      </c>
      <c r="H27" s="400">
        <v>0.2222</v>
      </c>
      <c r="I27" s="168" t="s">
        <v>299</v>
      </c>
      <c r="J27" s="400">
        <v>0.2</v>
      </c>
      <c r="K27" s="168" t="s">
        <v>321</v>
      </c>
      <c r="L27" s="400">
        <v>0.1242</v>
      </c>
      <c r="M27" s="168" t="s">
        <v>307</v>
      </c>
      <c r="N27" s="400">
        <v>0.1465</v>
      </c>
      <c r="O27" s="168" t="s">
        <v>301</v>
      </c>
      <c r="P27" s="400">
        <v>0.1429</v>
      </c>
      <c r="Q27" s="168" t="s">
        <v>294</v>
      </c>
      <c r="R27" s="400">
        <v>0.375</v>
      </c>
      <c r="S27" s="168" t="s">
        <v>300</v>
      </c>
      <c r="T27" s="400">
        <v>0.1548</v>
      </c>
      <c r="U27" s="168" t="s">
        <v>302</v>
      </c>
      <c r="V27" s="400">
        <v>0.0739</v>
      </c>
      <c r="W27" s="168" t="s">
        <v>317</v>
      </c>
      <c r="X27" s="400">
        <v>0.1639</v>
      </c>
    </row>
    <row r="28" spans="1:24" ht="12.75">
      <c r="A28" s="6">
        <v>25</v>
      </c>
      <c r="B28" s="270" t="s">
        <v>294</v>
      </c>
      <c r="C28" s="271">
        <v>0.1593625498007968</v>
      </c>
      <c r="D28" s="6"/>
      <c r="E28" s="169" t="s">
        <v>312</v>
      </c>
      <c r="F28" s="401">
        <v>0.1508</v>
      </c>
      <c r="G28" s="169" t="s">
        <v>312</v>
      </c>
      <c r="H28" s="401">
        <v>0.2</v>
      </c>
      <c r="I28" s="169" t="s">
        <v>318</v>
      </c>
      <c r="J28" s="401">
        <v>0.2</v>
      </c>
      <c r="K28" s="169" t="s">
        <v>296</v>
      </c>
      <c r="L28" s="401">
        <v>0.1184</v>
      </c>
      <c r="M28" s="169" t="s">
        <v>316</v>
      </c>
      <c r="N28" s="401">
        <v>0.1407</v>
      </c>
      <c r="O28" s="169" t="s">
        <v>311</v>
      </c>
      <c r="P28" s="401">
        <v>0.1379</v>
      </c>
      <c r="Q28" s="169" t="s">
        <v>313</v>
      </c>
      <c r="R28" s="401">
        <v>0.3735</v>
      </c>
      <c r="S28" s="169" t="s">
        <v>311</v>
      </c>
      <c r="T28" s="401">
        <v>0.1471</v>
      </c>
      <c r="U28" s="169" t="s">
        <v>317</v>
      </c>
      <c r="V28" s="401">
        <v>0.0722</v>
      </c>
      <c r="W28" s="169" t="s">
        <v>293</v>
      </c>
      <c r="X28" s="401">
        <v>0.1538</v>
      </c>
    </row>
    <row r="29" spans="1:24" ht="12.75">
      <c r="A29" s="5">
        <v>26</v>
      </c>
      <c r="B29" s="268" t="s">
        <v>313</v>
      </c>
      <c r="C29" s="269">
        <v>0.15773115773115773</v>
      </c>
      <c r="D29" s="5"/>
      <c r="E29" s="168" t="s">
        <v>318</v>
      </c>
      <c r="F29" s="400">
        <v>0.1472</v>
      </c>
      <c r="G29" s="168" t="s">
        <v>301</v>
      </c>
      <c r="H29" s="400">
        <v>0.2</v>
      </c>
      <c r="I29" s="168" t="s">
        <v>321</v>
      </c>
      <c r="J29" s="400">
        <v>0.1972</v>
      </c>
      <c r="K29" s="168" t="s">
        <v>313</v>
      </c>
      <c r="L29" s="400">
        <v>0.1179</v>
      </c>
      <c r="M29" s="168" t="s">
        <v>308</v>
      </c>
      <c r="N29" s="400">
        <v>0.14</v>
      </c>
      <c r="O29" s="168" t="s">
        <v>313</v>
      </c>
      <c r="P29" s="400">
        <v>0.1333</v>
      </c>
      <c r="Q29" s="168" t="s">
        <v>305</v>
      </c>
      <c r="R29" s="400">
        <v>0.3721</v>
      </c>
      <c r="S29" s="168" t="s">
        <v>304</v>
      </c>
      <c r="T29" s="400">
        <v>0.14</v>
      </c>
      <c r="U29" s="168" t="s">
        <v>313</v>
      </c>
      <c r="V29" s="400">
        <v>0.0714</v>
      </c>
      <c r="W29" s="168" t="s">
        <v>321</v>
      </c>
      <c r="X29" s="400">
        <v>0.1414</v>
      </c>
    </row>
    <row r="30" spans="1:24" ht="12.75">
      <c r="A30" s="5">
        <v>27</v>
      </c>
      <c r="B30" s="268" t="s">
        <v>301</v>
      </c>
      <c r="C30" s="269">
        <v>0.15693430656934307</v>
      </c>
      <c r="D30" s="5"/>
      <c r="E30" s="168" t="s">
        <v>320</v>
      </c>
      <c r="F30" s="400">
        <v>0.1471</v>
      </c>
      <c r="G30" s="168" t="s">
        <v>320</v>
      </c>
      <c r="H30" s="400">
        <v>0.1849</v>
      </c>
      <c r="I30" s="168" t="s">
        <v>308</v>
      </c>
      <c r="J30" s="400">
        <v>0.1944</v>
      </c>
      <c r="K30" s="168" t="s">
        <v>299</v>
      </c>
      <c r="L30" s="400">
        <v>0.1083</v>
      </c>
      <c r="M30" s="168" t="s">
        <v>304</v>
      </c>
      <c r="N30" s="400">
        <v>0.1266</v>
      </c>
      <c r="O30" s="168" t="s">
        <v>299</v>
      </c>
      <c r="P30" s="400">
        <v>0.129</v>
      </c>
      <c r="Q30" s="168" t="s">
        <v>303</v>
      </c>
      <c r="R30" s="400">
        <v>0.3091</v>
      </c>
      <c r="S30" s="168" t="s">
        <v>307</v>
      </c>
      <c r="T30" s="400">
        <v>0.1286</v>
      </c>
      <c r="U30" s="168" t="s">
        <v>299</v>
      </c>
      <c r="V30" s="400">
        <v>0.0686</v>
      </c>
      <c r="W30" s="168" t="s">
        <v>304</v>
      </c>
      <c r="X30" s="400">
        <v>0.1296</v>
      </c>
    </row>
    <row r="31" spans="1:24" ht="12.75">
      <c r="A31" s="5">
        <v>28</v>
      </c>
      <c r="B31" s="268" t="s">
        <v>321</v>
      </c>
      <c r="C31" s="269">
        <v>0.14594356261022928</v>
      </c>
      <c r="D31" s="5"/>
      <c r="E31" s="168" t="s">
        <v>294</v>
      </c>
      <c r="F31" s="400">
        <v>0.1351</v>
      </c>
      <c r="G31" s="168" t="s">
        <v>321</v>
      </c>
      <c r="H31" s="400">
        <v>0.1333</v>
      </c>
      <c r="I31" s="168" t="s">
        <v>294</v>
      </c>
      <c r="J31" s="400">
        <v>0.1905</v>
      </c>
      <c r="K31" s="168" t="s">
        <v>318</v>
      </c>
      <c r="L31" s="400">
        <v>0.1067</v>
      </c>
      <c r="M31" s="168" t="s">
        <v>296</v>
      </c>
      <c r="N31" s="400">
        <v>0.122</v>
      </c>
      <c r="O31" s="168" t="s">
        <v>321</v>
      </c>
      <c r="P31" s="400">
        <v>0.117</v>
      </c>
      <c r="Q31" s="168" t="s">
        <v>293</v>
      </c>
      <c r="R31" s="400">
        <v>0.2857</v>
      </c>
      <c r="S31" s="168" t="s">
        <v>303</v>
      </c>
      <c r="T31" s="400">
        <v>0.1277</v>
      </c>
      <c r="U31" s="168" t="s">
        <v>300</v>
      </c>
      <c r="V31" s="400">
        <v>0.0665</v>
      </c>
      <c r="W31" s="168" t="s">
        <v>311</v>
      </c>
      <c r="X31" s="400">
        <v>0.125</v>
      </c>
    </row>
    <row r="32" spans="1:24" ht="12.75">
      <c r="A32" s="5">
        <v>29</v>
      </c>
      <c r="B32" s="268" t="s">
        <v>318</v>
      </c>
      <c r="C32" s="269">
        <v>0.13636363636363635</v>
      </c>
      <c r="D32" s="5"/>
      <c r="E32" s="168" t="s">
        <v>296</v>
      </c>
      <c r="F32" s="400">
        <v>0.12</v>
      </c>
      <c r="G32" s="168" t="s">
        <v>304</v>
      </c>
      <c r="H32" s="400">
        <v>0.1</v>
      </c>
      <c r="I32" s="168" t="s">
        <v>313</v>
      </c>
      <c r="J32" s="400">
        <v>0.175</v>
      </c>
      <c r="K32" s="168" t="s">
        <v>293</v>
      </c>
      <c r="L32" s="400">
        <v>0.1064</v>
      </c>
      <c r="M32" s="168" t="s">
        <v>294</v>
      </c>
      <c r="N32" s="400">
        <v>0.0833</v>
      </c>
      <c r="O32" s="168" t="s">
        <v>320</v>
      </c>
      <c r="P32" s="400">
        <v>0.1115</v>
      </c>
      <c r="Q32" s="168" t="s">
        <v>311</v>
      </c>
      <c r="R32" s="400">
        <v>0.25</v>
      </c>
      <c r="S32" s="168" t="s">
        <v>308</v>
      </c>
      <c r="T32" s="400">
        <v>0.1235</v>
      </c>
      <c r="U32" s="168" t="s">
        <v>321</v>
      </c>
      <c r="V32" s="400">
        <v>0.0588</v>
      </c>
      <c r="W32" s="168" t="s">
        <v>312</v>
      </c>
      <c r="X32" s="400">
        <v>0.1241</v>
      </c>
    </row>
    <row r="33" spans="1:24" ht="12.75">
      <c r="A33" s="6">
        <v>30</v>
      </c>
      <c r="B33" s="270" t="s">
        <v>308</v>
      </c>
      <c r="C33" s="271">
        <v>0.13375224416517056</v>
      </c>
      <c r="D33" s="6"/>
      <c r="E33" s="169" t="s">
        <v>304</v>
      </c>
      <c r="F33" s="401">
        <v>0.1194</v>
      </c>
      <c r="G33" s="198"/>
      <c r="H33" s="419"/>
      <c r="I33" s="169" t="s">
        <v>296</v>
      </c>
      <c r="J33" s="401">
        <v>0.1515</v>
      </c>
      <c r="K33" s="169" t="s">
        <v>308</v>
      </c>
      <c r="L33" s="401">
        <v>0.1057</v>
      </c>
      <c r="M33" s="169" t="s">
        <v>301</v>
      </c>
      <c r="N33" s="401">
        <v>0.0714</v>
      </c>
      <c r="O33" s="169" t="s">
        <v>318</v>
      </c>
      <c r="P33" s="401">
        <v>0.1042</v>
      </c>
      <c r="Q33" s="169" t="s">
        <v>301</v>
      </c>
      <c r="R33" s="401">
        <v>0.2</v>
      </c>
      <c r="S33" s="169" t="s">
        <v>313</v>
      </c>
      <c r="T33" s="401">
        <v>0.1212</v>
      </c>
      <c r="U33" s="169" t="s">
        <v>318</v>
      </c>
      <c r="V33" s="401">
        <v>0.0558</v>
      </c>
      <c r="W33" s="169" t="s">
        <v>318</v>
      </c>
      <c r="X33" s="401">
        <v>0.1176</v>
      </c>
    </row>
    <row r="34" spans="1:24" ht="12.75">
      <c r="A34" s="5">
        <v>31</v>
      </c>
      <c r="B34" s="268" t="s">
        <v>311</v>
      </c>
      <c r="C34" s="269">
        <v>0.12974683544303797</v>
      </c>
      <c r="D34" s="5"/>
      <c r="E34" s="168" t="s">
        <v>311</v>
      </c>
      <c r="F34" s="400">
        <v>0.0667</v>
      </c>
      <c r="G34" s="171"/>
      <c r="H34" s="405"/>
      <c r="I34" s="168" t="s">
        <v>312</v>
      </c>
      <c r="J34" s="400">
        <v>0.1481</v>
      </c>
      <c r="K34" s="168" t="s">
        <v>294</v>
      </c>
      <c r="L34" s="400">
        <v>0.1017</v>
      </c>
      <c r="M34" s="168" t="s">
        <v>311</v>
      </c>
      <c r="N34" s="400">
        <v>0.0566</v>
      </c>
      <c r="O34" s="168" t="s">
        <v>308</v>
      </c>
      <c r="P34" s="400">
        <v>0.087</v>
      </c>
      <c r="Q34" s="168" t="s">
        <v>308</v>
      </c>
      <c r="R34" s="400">
        <v>0.1892</v>
      </c>
      <c r="S34" s="168" t="s">
        <v>318</v>
      </c>
      <c r="T34" s="400">
        <v>0.0957</v>
      </c>
      <c r="U34" s="168" t="s">
        <v>301</v>
      </c>
      <c r="V34" s="400">
        <v>0.0476</v>
      </c>
      <c r="W34" s="168" t="s">
        <v>294</v>
      </c>
      <c r="X34" s="400">
        <v>0.0857</v>
      </c>
    </row>
    <row r="35" ht="12.75">
      <c r="A35" t="s">
        <v>878</v>
      </c>
    </row>
    <row r="36" ht="12.75">
      <c r="A36" t="s">
        <v>654</v>
      </c>
    </row>
    <row r="37" spans="2:4" ht="12.75">
      <c r="B37" s="162"/>
      <c r="C37" s="162"/>
      <c r="D37" s="162"/>
    </row>
    <row r="38" ht="12.75">
      <c r="A38" s="162" t="s">
        <v>597</v>
      </c>
    </row>
  </sheetData>
  <printOptions/>
  <pageMargins left="0.75" right="0.75" top="1" bottom="1" header="0" footer="0"/>
  <pageSetup fitToHeight="1" fitToWidth="1" horizontalDpi="600" verticalDpi="600" orientation="landscape" paperSize="9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rk32"/>
  <dimension ref="A1:O85"/>
  <sheetViews>
    <sheetView view="pageBreakPreview" zoomScale="75" zoomScaleNormal="75" zoomScaleSheetLayoutView="75" workbookViewId="0" topLeftCell="A1">
      <selection activeCell="A4" sqref="A4"/>
    </sheetView>
  </sheetViews>
  <sheetFormatPr defaultColWidth="9.140625" defaultRowHeight="12.75"/>
  <cols>
    <col min="1" max="1" width="3.00390625" style="113" customWidth="1"/>
    <col min="2" max="2" width="16.8515625" style="113" customWidth="1"/>
    <col min="3" max="3" width="5.140625" style="113" bestFit="1" customWidth="1"/>
    <col min="4" max="4" width="3.57421875" style="113" customWidth="1"/>
    <col min="5" max="5" width="3.140625" style="113" bestFit="1" customWidth="1"/>
    <col min="6" max="6" width="12.57421875" style="113" customWidth="1"/>
    <col min="7" max="7" width="5.57421875" style="113" bestFit="1" customWidth="1"/>
    <col min="8" max="8" width="10.421875" style="0" customWidth="1"/>
    <col min="15" max="15" width="21.28125" style="113" customWidth="1"/>
    <col min="16" max="16" width="20.8515625" style="113" customWidth="1"/>
    <col min="17" max="16384" width="9.140625" style="113" customWidth="1"/>
  </cols>
  <sheetData>
    <row r="1" s="502" customFormat="1" ht="16.5">
      <c r="A1" s="93" t="s">
        <v>845</v>
      </c>
    </row>
    <row r="2" spans="1:7" s="502" customFormat="1" ht="16.5">
      <c r="A2" s="93" t="s">
        <v>846</v>
      </c>
      <c r="B2" s="93"/>
      <c r="C2" s="93"/>
      <c r="D2" s="93"/>
      <c r="E2" s="93"/>
      <c r="F2" s="93"/>
      <c r="G2" s="93"/>
    </row>
    <row r="3" spans="1:7" s="502" customFormat="1" ht="16.5">
      <c r="A3" s="93" t="s">
        <v>847</v>
      </c>
      <c r="B3" s="93"/>
      <c r="C3" s="93"/>
      <c r="D3" s="93"/>
      <c r="E3" s="93"/>
      <c r="F3" s="93"/>
      <c r="G3" s="93"/>
    </row>
    <row r="4" spans="1:7" s="502" customFormat="1" ht="16.5">
      <c r="A4" s="93" t="s">
        <v>848</v>
      </c>
      <c r="B4" s="93"/>
      <c r="C4" s="93"/>
      <c r="D4" s="93"/>
      <c r="E4" s="93"/>
      <c r="F4" s="93"/>
      <c r="G4" s="93"/>
    </row>
    <row r="5" spans="1:7" s="502" customFormat="1" ht="16.5">
      <c r="A5" s="93" t="s">
        <v>849</v>
      </c>
      <c r="B5" s="93"/>
      <c r="C5" s="93"/>
      <c r="D5" s="93"/>
      <c r="E5" s="93"/>
      <c r="F5" s="93"/>
      <c r="G5" s="93"/>
    </row>
    <row r="6" spans="1:14" s="501" customFormat="1" ht="15.75">
      <c r="A6" s="98"/>
      <c r="B6" s="289"/>
      <c r="C6" s="289"/>
      <c r="D6" s="289"/>
      <c r="E6" s="289"/>
      <c r="F6" s="289"/>
      <c r="G6" s="289"/>
      <c r="H6" s="448"/>
      <c r="I6" s="448"/>
      <c r="J6" s="448"/>
      <c r="K6" s="448"/>
      <c r="L6" s="448"/>
      <c r="M6" s="448"/>
      <c r="N6" s="448"/>
    </row>
    <row r="7" spans="1:15" ht="12.75">
      <c r="A7" s="321"/>
      <c r="B7" s="495" t="s">
        <v>842</v>
      </c>
      <c r="C7" s="292"/>
      <c r="D7" s="292"/>
      <c r="E7" s="321"/>
      <c r="F7" s="494" t="s">
        <v>9</v>
      </c>
      <c r="G7" s="21"/>
      <c r="O7" s="21"/>
    </row>
    <row r="8" spans="1:7" ht="12.75">
      <c r="A8" s="296">
        <v>1</v>
      </c>
      <c r="B8" s="103" t="s">
        <v>204</v>
      </c>
      <c r="C8" s="113">
        <v>1602</v>
      </c>
      <c r="E8" s="296">
        <v>1</v>
      </c>
      <c r="F8" s="103" t="s">
        <v>231</v>
      </c>
      <c r="G8" s="288">
        <v>8.816953359532858</v>
      </c>
    </row>
    <row r="9" spans="1:7" ht="12.75">
      <c r="A9" s="296">
        <f aca="true" t="shared" si="0" ref="A9:A18">A8+1</f>
        <v>2</v>
      </c>
      <c r="B9" s="170" t="s">
        <v>402</v>
      </c>
      <c r="C9" s="103">
        <v>281</v>
      </c>
      <c r="D9" s="103"/>
      <c r="E9" s="296">
        <f aca="true" t="shared" si="1" ref="E9:E26">E8+1</f>
        <v>2</v>
      </c>
      <c r="F9" s="103" t="s">
        <v>326</v>
      </c>
      <c r="G9" s="288">
        <v>6.604424964726367</v>
      </c>
    </row>
    <row r="10" spans="1:7" ht="12.75">
      <c r="A10" s="296">
        <f t="shared" si="0"/>
        <v>3</v>
      </c>
      <c r="B10" s="103" t="s">
        <v>326</v>
      </c>
      <c r="C10" s="113">
        <v>220</v>
      </c>
      <c r="E10" s="296">
        <f t="shared" si="1"/>
        <v>3</v>
      </c>
      <c r="F10" s="103" t="s">
        <v>204</v>
      </c>
      <c r="G10" s="288">
        <v>5.268702166054889</v>
      </c>
    </row>
    <row r="11" spans="1:7" ht="12.75">
      <c r="A11" s="296">
        <f t="shared" si="0"/>
        <v>4</v>
      </c>
      <c r="B11" s="103" t="s">
        <v>231</v>
      </c>
      <c r="C11" s="113">
        <v>145</v>
      </c>
      <c r="E11" s="296">
        <f t="shared" si="1"/>
        <v>4</v>
      </c>
      <c r="F11" s="170" t="s">
        <v>402</v>
      </c>
      <c r="G11" s="299">
        <v>4.57567606428027</v>
      </c>
    </row>
    <row r="12" spans="1:7" ht="12.75">
      <c r="A12" s="483">
        <f t="shared" si="0"/>
        <v>5</v>
      </c>
      <c r="B12" s="170" t="s">
        <v>232</v>
      </c>
      <c r="C12" s="482">
        <v>140</v>
      </c>
      <c r="D12" s="482"/>
      <c r="E12" s="483">
        <f t="shared" si="1"/>
        <v>5</v>
      </c>
      <c r="F12" s="482" t="s">
        <v>238</v>
      </c>
      <c r="G12" s="485">
        <v>4.184277681219759</v>
      </c>
    </row>
    <row r="13" spans="1:7" ht="12.75">
      <c r="A13" s="296">
        <f t="shared" si="0"/>
        <v>6</v>
      </c>
      <c r="B13" s="103" t="s">
        <v>233</v>
      </c>
      <c r="C13" s="113">
        <v>62</v>
      </c>
      <c r="E13" s="296">
        <f t="shared" si="1"/>
        <v>6</v>
      </c>
      <c r="F13" s="103" t="s">
        <v>344</v>
      </c>
      <c r="G13" s="288">
        <v>3.982197235886624</v>
      </c>
    </row>
    <row r="14" spans="1:7" ht="12.75">
      <c r="A14" s="296">
        <f t="shared" si="0"/>
        <v>7</v>
      </c>
      <c r="B14" s="170" t="s">
        <v>234</v>
      </c>
      <c r="C14" s="113">
        <v>49</v>
      </c>
      <c r="E14" s="296">
        <f t="shared" si="1"/>
        <v>7</v>
      </c>
      <c r="F14" s="103" t="s">
        <v>235</v>
      </c>
      <c r="G14" s="288">
        <v>3.4543926804219964</v>
      </c>
    </row>
    <row r="15" spans="1:7" ht="12.75">
      <c r="A15" s="296">
        <f t="shared" si="0"/>
        <v>8</v>
      </c>
      <c r="B15" s="103" t="s">
        <v>235</v>
      </c>
      <c r="C15" s="113">
        <v>37</v>
      </c>
      <c r="E15" s="296">
        <f t="shared" si="1"/>
        <v>8</v>
      </c>
      <c r="F15" s="103" t="s">
        <v>254</v>
      </c>
      <c r="G15" s="288">
        <v>3.131311549842651</v>
      </c>
    </row>
    <row r="16" spans="1:7" ht="12.75">
      <c r="A16" s="296">
        <f t="shared" si="0"/>
        <v>9</v>
      </c>
      <c r="B16" s="103" t="s">
        <v>237</v>
      </c>
      <c r="C16" s="113">
        <v>34</v>
      </c>
      <c r="E16" s="296">
        <f t="shared" si="1"/>
        <v>9</v>
      </c>
      <c r="F16" s="103" t="s">
        <v>233</v>
      </c>
      <c r="G16" s="288">
        <v>2.892870474057484</v>
      </c>
    </row>
    <row r="17" spans="1:7" ht="12.75">
      <c r="A17" s="296">
        <f t="shared" si="0"/>
        <v>10</v>
      </c>
      <c r="B17" s="113" t="s">
        <v>238</v>
      </c>
      <c r="C17" s="113">
        <v>32</v>
      </c>
      <c r="E17" s="296">
        <f t="shared" si="1"/>
        <v>10</v>
      </c>
      <c r="F17" s="103" t="s">
        <v>232</v>
      </c>
      <c r="G17" s="288">
        <v>1.7045054706103082</v>
      </c>
    </row>
    <row r="18" spans="1:7" ht="12.75">
      <c r="A18" s="296">
        <f t="shared" si="0"/>
        <v>11</v>
      </c>
      <c r="B18" s="103" t="s">
        <v>239</v>
      </c>
      <c r="C18" s="113">
        <v>26</v>
      </c>
      <c r="E18" s="296">
        <f t="shared" si="1"/>
        <v>11</v>
      </c>
      <c r="F18" s="103" t="s">
        <v>350</v>
      </c>
      <c r="G18" s="288">
        <v>1.6939582156973463</v>
      </c>
    </row>
    <row r="19" spans="1:7" ht="12.75">
      <c r="A19" s="296"/>
      <c r="B19" s="103" t="s">
        <v>240</v>
      </c>
      <c r="C19" s="113">
        <v>26</v>
      </c>
      <c r="E19" s="296">
        <f t="shared" si="1"/>
        <v>12</v>
      </c>
      <c r="F19" s="103" t="s">
        <v>241</v>
      </c>
      <c r="G19" s="288">
        <v>1.6268980477223427</v>
      </c>
    </row>
    <row r="20" spans="1:7" ht="12.75">
      <c r="A20" s="296">
        <v>13</v>
      </c>
      <c r="B20" s="103" t="s">
        <v>353</v>
      </c>
      <c r="C20" s="113">
        <v>17</v>
      </c>
      <c r="E20" s="296">
        <f t="shared" si="1"/>
        <v>13</v>
      </c>
      <c r="F20" s="103" t="s">
        <v>242</v>
      </c>
      <c r="G20" s="288">
        <v>1.4681208053691275</v>
      </c>
    </row>
    <row r="21" spans="1:15" ht="12.75">
      <c r="A21" s="296"/>
      <c r="B21" s="103" t="s">
        <v>344</v>
      </c>
      <c r="C21" s="113">
        <v>17</v>
      </c>
      <c r="E21" s="296">
        <f t="shared" si="1"/>
        <v>14</v>
      </c>
      <c r="F21" s="103" t="s">
        <v>245</v>
      </c>
      <c r="G21" s="288">
        <v>0.9045476131249858</v>
      </c>
      <c r="O21" s="103"/>
    </row>
    <row r="22" spans="1:7" ht="12.75">
      <c r="A22" s="296">
        <v>15</v>
      </c>
      <c r="B22" s="103" t="s">
        <v>241</v>
      </c>
      <c r="C22" s="113">
        <v>15</v>
      </c>
      <c r="E22" s="296">
        <f t="shared" si="1"/>
        <v>15</v>
      </c>
      <c r="F22" s="170" t="s">
        <v>234</v>
      </c>
      <c r="G22" s="288">
        <v>0.7868073285482602</v>
      </c>
    </row>
    <row r="23" spans="1:7" ht="12.75">
      <c r="A23" s="296">
        <f>A22+1</f>
        <v>16</v>
      </c>
      <c r="B23" s="103" t="s">
        <v>350</v>
      </c>
      <c r="C23" s="113">
        <v>9</v>
      </c>
      <c r="E23" s="296">
        <f t="shared" si="1"/>
        <v>16</v>
      </c>
      <c r="F23" s="103" t="s">
        <v>358</v>
      </c>
      <c r="G23" s="288">
        <v>0.7531042013800634</v>
      </c>
    </row>
    <row r="24" spans="1:7" ht="12.75">
      <c r="A24" s="296">
        <f>A23+1</f>
        <v>17</v>
      </c>
      <c r="B24" s="103" t="s">
        <v>358</v>
      </c>
      <c r="C24" s="113">
        <v>8</v>
      </c>
      <c r="E24" s="294">
        <f t="shared" si="1"/>
        <v>17</v>
      </c>
      <c r="F24" s="294" t="s">
        <v>256</v>
      </c>
      <c r="G24" s="298">
        <v>0.7287272668974546</v>
      </c>
    </row>
    <row r="25" spans="1:7" ht="12.75">
      <c r="A25" s="296">
        <f>A24+1</f>
        <v>18</v>
      </c>
      <c r="B25" s="103" t="s">
        <v>242</v>
      </c>
      <c r="C25" s="113">
        <v>7</v>
      </c>
      <c r="E25" s="296">
        <f t="shared" si="1"/>
        <v>18</v>
      </c>
      <c r="F25" s="103" t="s">
        <v>243</v>
      </c>
      <c r="G25" s="288">
        <v>0.719722273569075</v>
      </c>
    </row>
    <row r="26" spans="1:7" ht="12.75">
      <c r="A26" s="296">
        <f>A25+1</f>
        <v>19</v>
      </c>
      <c r="B26" s="103" t="s">
        <v>243</v>
      </c>
      <c r="C26" s="113">
        <v>6</v>
      </c>
      <c r="E26" s="296">
        <f t="shared" si="1"/>
        <v>19</v>
      </c>
      <c r="F26" s="103" t="s">
        <v>237</v>
      </c>
      <c r="G26" s="288">
        <v>0.5730079546986653</v>
      </c>
    </row>
    <row r="27" spans="1:7" ht="12.75">
      <c r="A27" s="294">
        <f>A26+1</f>
        <v>20</v>
      </c>
      <c r="B27" s="294" t="s">
        <v>244</v>
      </c>
      <c r="C27" s="294">
        <v>4</v>
      </c>
      <c r="D27" s="103"/>
      <c r="E27" s="296"/>
      <c r="F27" s="103" t="s">
        <v>239</v>
      </c>
      <c r="G27" s="288">
        <v>0.5702581010098174</v>
      </c>
    </row>
    <row r="28" spans="1:7" ht="12.75">
      <c r="A28" s="296"/>
      <c r="B28" s="103" t="s">
        <v>245</v>
      </c>
      <c r="C28" s="113">
        <v>4</v>
      </c>
      <c r="E28" s="296">
        <v>21</v>
      </c>
      <c r="F28" s="103" t="s">
        <v>249</v>
      </c>
      <c r="G28" s="288">
        <v>0.19924287706714486</v>
      </c>
    </row>
    <row r="29" spans="1:7" ht="12.75">
      <c r="A29" s="296">
        <v>22</v>
      </c>
      <c r="B29" s="103" t="s">
        <v>246</v>
      </c>
      <c r="C29" s="113">
        <v>3</v>
      </c>
      <c r="E29" s="296">
        <f>E28+1</f>
        <v>22</v>
      </c>
      <c r="F29" s="103" t="s">
        <v>353</v>
      </c>
      <c r="G29" s="288">
        <v>0.13313285092253233</v>
      </c>
    </row>
    <row r="30" spans="1:7" ht="12.75">
      <c r="A30" s="296">
        <f>A29+1</f>
        <v>23</v>
      </c>
      <c r="B30" s="103" t="s">
        <v>247</v>
      </c>
      <c r="C30" s="113">
        <v>2</v>
      </c>
      <c r="E30" s="296">
        <f>E29+1</f>
        <v>23</v>
      </c>
      <c r="F30" s="103" t="s">
        <v>257</v>
      </c>
      <c r="G30" s="288">
        <v>0.088999644001424</v>
      </c>
    </row>
    <row r="31" spans="1:7" ht="12.75">
      <c r="A31" s="296"/>
      <c r="B31" s="103" t="s">
        <v>248</v>
      </c>
      <c r="C31" s="113">
        <v>2</v>
      </c>
      <c r="E31" s="296">
        <f>E30+1</f>
        <v>24</v>
      </c>
      <c r="F31" s="103" t="s">
        <v>246</v>
      </c>
      <c r="G31" s="288">
        <v>0.06171975937523145</v>
      </c>
    </row>
    <row r="32" spans="1:7" ht="12.75">
      <c r="A32" s="296"/>
      <c r="B32" s="103" t="s">
        <v>249</v>
      </c>
      <c r="C32" s="113">
        <v>2</v>
      </c>
      <c r="E32" s="296">
        <f>E31+1</f>
        <v>25</v>
      </c>
      <c r="F32" s="103" t="s">
        <v>251</v>
      </c>
      <c r="G32" s="288">
        <v>0.026749411512946717</v>
      </c>
    </row>
    <row r="33" spans="1:7" ht="12.75">
      <c r="A33" s="296"/>
      <c r="B33" s="103" t="s">
        <v>250</v>
      </c>
      <c r="C33" s="113">
        <v>2</v>
      </c>
      <c r="E33" s="296"/>
      <c r="F33" s="103" t="s">
        <v>252</v>
      </c>
      <c r="G33" s="288">
        <v>0.02623570154265925</v>
      </c>
    </row>
    <row r="34" spans="1:7" ht="12.75">
      <c r="A34" s="296"/>
      <c r="B34" s="103" t="s">
        <v>251</v>
      </c>
      <c r="C34" s="113">
        <v>2</v>
      </c>
      <c r="E34" s="296">
        <v>27</v>
      </c>
      <c r="F34" s="103" t="s">
        <v>240</v>
      </c>
      <c r="G34" s="288">
        <v>0.01974085305997994</v>
      </c>
    </row>
    <row r="35" spans="1:7" ht="12.75">
      <c r="A35" s="296">
        <v>28</v>
      </c>
      <c r="B35" s="103" t="s">
        <v>252</v>
      </c>
      <c r="C35" s="113">
        <v>1</v>
      </c>
      <c r="E35" s="296">
        <f>E34+1</f>
        <v>28</v>
      </c>
      <c r="F35" s="103" t="s">
        <v>247</v>
      </c>
      <c r="G35" s="288">
        <v>0.014214429530807123</v>
      </c>
    </row>
    <row r="36" spans="1:7" ht="12.75">
      <c r="A36" s="296"/>
      <c r="B36" s="103" t="s">
        <v>253</v>
      </c>
      <c r="C36" s="113">
        <v>1</v>
      </c>
      <c r="E36" s="296"/>
      <c r="F36" s="103" t="s">
        <v>248</v>
      </c>
      <c r="G36" s="288">
        <v>0.010186277111648732</v>
      </c>
    </row>
    <row r="37" spans="1:7" ht="12.75">
      <c r="A37" s="296"/>
      <c r="B37" s="103" t="s">
        <v>254</v>
      </c>
      <c r="C37" s="113">
        <v>1</v>
      </c>
      <c r="E37" s="296">
        <v>30</v>
      </c>
      <c r="F37" s="103" t="s">
        <v>250</v>
      </c>
      <c r="G37" s="500">
        <v>0.001753515035524755</v>
      </c>
    </row>
    <row r="38" spans="1:7" ht="12.75">
      <c r="A38" s="162" t="s">
        <v>713</v>
      </c>
      <c r="B38" s="103"/>
      <c r="E38" s="296"/>
      <c r="F38" s="103"/>
      <c r="G38" s="288"/>
    </row>
    <row r="40" ht="12.75">
      <c r="B40" s="103"/>
    </row>
    <row r="46" ht="18">
      <c r="B46" s="14"/>
    </row>
    <row r="47" spans="1:2" ht="18">
      <c r="A47" s="296"/>
      <c r="B47" s="14"/>
    </row>
    <row r="48" ht="12.75">
      <c r="A48" s="296"/>
    </row>
    <row r="49" spans="4:7" ht="12.75">
      <c r="D49" s="21"/>
      <c r="E49" s="21"/>
      <c r="F49" s="21"/>
      <c r="G49" s="21"/>
    </row>
    <row r="50" spans="4:7" ht="12.75">
      <c r="D50" s="288"/>
      <c r="E50" s="288"/>
      <c r="F50" s="288"/>
      <c r="G50" s="288"/>
    </row>
    <row r="51" spans="2:8" ht="12.75">
      <c r="B51" s="103"/>
      <c r="C51" s="103"/>
      <c r="D51" s="299"/>
      <c r="E51" s="299"/>
      <c r="F51" s="299"/>
      <c r="G51" s="299"/>
      <c r="H51" s="102"/>
    </row>
    <row r="52" spans="2:8" ht="12.75">
      <c r="B52" s="103"/>
      <c r="C52" s="103"/>
      <c r="D52" s="299"/>
      <c r="E52" s="299"/>
      <c r="F52" s="299"/>
      <c r="G52" s="299"/>
      <c r="H52" s="102"/>
    </row>
    <row r="53" spans="2:8" ht="12.75">
      <c r="B53" s="103"/>
      <c r="C53" s="103"/>
      <c r="D53" s="299"/>
      <c r="E53" s="299"/>
      <c r="F53" s="299"/>
      <c r="G53" s="299"/>
      <c r="H53" s="102"/>
    </row>
    <row r="54" spans="2:8" ht="12.75">
      <c r="B54" s="103"/>
      <c r="C54" s="103"/>
      <c r="D54" s="499"/>
      <c r="E54" s="499"/>
      <c r="F54" s="499"/>
      <c r="G54" s="499"/>
      <c r="H54" s="102"/>
    </row>
    <row r="55" spans="2:8" ht="12.75">
      <c r="B55" s="103"/>
      <c r="C55" s="103"/>
      <c r="D55" s="299"/>
      <c r="E55" s="299"/>
      <c r="F55" s="299"/>
      <c r="G55" s="299"/>
      <c r="H55" s="102"/>
    </row>
    <row r="56" spans="2:8" ht="12.75">
      <c r="B56" s="103"/>
      <c r="C56" s="103"/>
      <c r="D56" s="299"/>
      <c r="E56" s="299"/>
      <c r="F56" s="299"/>
      <c r="G56" s="299"/>
      <c r="H56" s="102"/>
    </row>
    <row r="57" spans="2:8" ht="12.75">
      <c r="B57" s="103"/>
      <c r="C57" s="103"/>
      <c r="D57" s="299"/>
      <c r="E57" s="299"/>
      <c r="F57" s="299"/>
      <c r="G57" s="299"/>
      <c r="H57" s="102"/>
    </row>
    <row r="58" spans="2:8" ht="12.75">
      <c r="B58" s="103"/>
      <c r="C58" s="103"/>
      <c r="D58" s="299"/>
      <c r="E58" s="299"/>
      <c r="F58" s="299"/>
      <c r="G58" s="299"/>
      <c r="H58" s="102"/>
    </row>
    <row r="59" spans="2:8" ht="12.75">
      <c r="B59" s="103"/>
      <c r="C59" s="103"/>
      <c r="D59" s="299"/>
      <c r="E59" s="299"/>
      <c r="F59" s="299"/>
      <c r="G59" s="299"/>
      <c r="H59" s="102"/>
    </row>
    <row r="60" spans="2:8" ht="12.75">
      <c r="B60" s="103"/>
      <c r="C60" s="103"/>
      <c r="D60" s="299"/>
      <c r="E60" s="299"/>
      <c r="F60" s="299"/>
      <c r="G60" s="299"/>
      <c r="H60" s="102"/>
    </row>
    <row r="61" spans="2:8" ht="12.75">
      <c r="B61" s="103"/>
      <c r="C61" s="103"/>
      <c r="D61" s="299"/>
      <c r="E61" s="299"/>
      <c r="F61" s="299"/>
      <c r="G61" s="299"/>
      <c r="H61" s="102"/>
    </row>
    <row r="62" spans="2:8" ht="12.75">
      <c r="B62" s="103"/>
      <c r="C62" s="103"/>
      <c r="D62" s="299"/>
      <c r="E62" s="299"/>
      <c r="F62" s="299"/>
      <c r="G62" s="299"/>
      <c r="H62" s="102"/>
    </row>
    <row r="63" spans="2:8" ht="12.75">
      <c r="B63" s="103"/>
      <c r="C63" s="103"/>
      <c r="D63" s="299"/>
      <c r="E63" s="299"/>
      <c r="F63" s="299"/>
      <c r="G63" s="299"/>
      <c r="H63" s="102"/>
    </row>
    <row r="64" spans="2:8" ht="12.75">
      <c r="B64" s="103"/>
      <c r="C64" s="103"/>
      <c r="D64" s="299"/>
      <c r="E64" s="299"/>
      <c r="F64" s="299"/>
      <c r="G64" s="299"/>
      <c r="H64" s="102"/>
    </row>
    <row r="65" spans="2:8" ht="12.75">
      <c r="B65" s="103"/>
      <c r="C65" s="103"/>
      <c r="D65" s="299"/>
      <c r="E65" s="299"/>
      <c r="F65" s="299"/>
      <c r="G65" s="299"/>
      <c r="H65" s="102"/>
    </row>
    <row r="66" spans="2:8" ht="12.75">
      <c r="B66" s="103"/>
      <c r="C66" s="103"/>
      <c r="D66" s="299"/>
      <c r="E66" s="299"/>
      <c r="F66" s="299"/>
      <c r="G66" s="299"/>
      <c r="H66" s="102"/>
    </row>
    <row r="67" spans="2:8" ht="12.75">
      <c r="B67" s="103"/>
      <c r="C67" s="103"/>
      <c r="D67" s="299"/>
      <c r="E67" s="299"/>
      <c r="F67" s="299"/>
      <c r="G67" s="299"/>
      <c r="H67" s="102"/>
    </row>
    <row r="68" spans="2:8" ht="12.75">
      <c r="B68" s="103"/>
      <c r="C68" s="103"/>
      <c r="D68" s="299"/>
      <c r="E68" s="299"/>
      <c r="F68" s="299"/>
      <c r="G68" s="299"/>
      <c r="H68" s="102"/>
    </row>
    <row r="69" spans="2:8" ht="12.75">
      <c r="B69" s="103"/>
      <c r="C69" s="103"/>
      <c r="D69" s="299"/>
      <c r="E69" s="299"/>
      <c r="F69" s="299"/>
      <c r="G69" s="299"/>
      <c r="H69" s="102"/>
    </row>
    <row r="70" spans="2:8" ht="12.75">
      <c r="B70" s="103"/>
      <c r="C70" s="103"/>
      <c r="D70" s="299"/>
      <c r="E70" s="299"/>
      <c r="F70" s="299"/>
      <c r="G70" s="299"/>
      <c r="H70" s="102"/>
    </row>
    <row r="71" spans="2:8" ht="12.75">
      <c r="B71" s="103"/>
      <c r="C71" s="103"/>
      <c r="D71" s="299"/>
      <c r="E71" s="299"/>
      <c r="F71" s="299"/>
      <c r="G71" s="299"/>
      <c r="H71" s="102"/>
    </row>
    <row r="72" spans="2:8" ht="12.75">
      <c r="B72" s="103"/>
      <c r="C72" s="103"/>
      <c r="D72" s="299"/>
      <c r="E72" s="299"/>
      <c r="F72" s="299"/>
      <c r="G72" s="299"/>
      <c r="H72" s="102"/>
    </row>
    <row r="73" spans="2:8" ht="12.75">
      <c r="B73" s="103"/>
      <c r="C73" s="103"/>
      <c r="D73" s="299"/>
      <c r="E73" s="299"/>
      <c r="F73" s="299"/>
      <c r="G73" s="299"/>
      <c r="H73" s="102"/>
    </row>
    <row r="74" spans="2:8" ht="12.75">
      <c r="B74" s="103"/>
      <c r="C74" s="103"/>
      <c r="D74" s="299"/>
      <c r="E74" s="299"/>
      <c r="F74" s="299"/>
      <c r="G74" s="299"/>
      <c r="H74" s="102"/>
    </row>
    <row r="75" spans="2:8" ht="12.75">
      <c r="B75" s="103"/>
      <c r="C75" s="103"/>
      <c r="D75" s="299"/>
      <c r="E75" s="299"/>
      <c r="F75" s="299"/>
      <c r="G75" s="299"/>
      <c r="H75" s="102"/>
    </row>
    <row r="76" spans="2:8" ht="12.75">
      <c r="B76" s="103"/>
      <c r="C76" s="103"/>
      <c r="D76" s="299"/>
      <c r="E76" s="299"/>
      <c r="F76" s="299"/>
      <c r="G76" s="299"/>
      <c r="H76" s="102"/>
    </row>
    <row r="77" spans="2:8" ht="12.75">
      <c r="B77" s="103"/>
      <c r="C77" s="103"/>
      <c r="D77" s="299"/>
      <c r="E77" s="299"/>
      <c r="F77" s="299"/>
      <c r="G77" s="299"/>
      <c r="H77" s="102"/>
    </row>
    <row r="78" spans="2:8" ht="12.75">
      <c r="B78" s="103"/>
      <c r="C78" s="103"/>
      <c r="D78" s="299"/>
      <c r="E78" s="299"/>
      <c r="F78" s="299"/>
      <c r="G78" s="299"/>
      <c r="H78" s="102"/>
    </row>
    <row r="79" spans="4:7" ht="12.75">
      <c r="D79" s="288"/>
      <c r="E79" s="288"/>
      <c r="F79" s="288"/>
      <c r="G79" s="288"/>
    </row>
    <row r="80" spans="4:7" ht="12.75">
      <c r="D80" s="288"/>
      <c r="E80" s="288"/>
      <c r="F80" s="288"/>
      <c r="G80" s="288"/>
    </row>
    <row r="85" ht="12.75">
      <c r="B85" s="162"/>
    </row>
  </sheetData>
  <printOptions/>
  <pageMargins left="0.75" right="0.75" top="1" bottom="1" header="0" footer="0"/>
  <pageSetup horizontalDpi="300" verticalDpi="300" orientation="portrait" paperSize="9" scale="6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Ark33"/>
  <dimension ref="A1:O78"/>
  <sheetViews>
    <sheetView view="pageBreakPreview" zoomScale="75" zoomScaleNormal="75" zoomScaleSheetLayoutView="75" workbookViewId="0" topLeftCell="C1">
      <selection activeCell="B3" sqref="B3"/>
    </sheetView>
  </sheetViews>
  <sheetFormatPr defaultColWidth="9.140625" defaultRowHeight="12.75"/>
  <cols>
    <col min="1" max="1" width="3.140625" style="113" bestFit="1" customWidth="1"/>
    <col min="2" max="2" width="14.28125" style="113" customWidth="1"/>
    <col min="3" max="3" width="4.140625" style="113" bestFit="1" customWidth="1"/>
    <col min="4" max="4" width="4.00390625" style="0" customWidth="1"/>
    <col min="5" max="5" width="3.140625" style="0" bestFit="1" customWidth="1"/>
    <col min="6" max="6" width="12.7109375" style="0" customWidth="1"/>
    <col min="7" max="7" width="4.57421875" style="113" bestFit="1" customWidth="1"/>
    <col min="8" max="8" width="21.00390625" style="0" customWidth="1"/>
    <col min="15" max="15" width="21.28125" style="113" customWidth="1"/>
    <col min="16" max="16" width="20.8515625" style="113" customWidth="1"/>
    <col min="17" max="16384" width="9.140625" style="113" customWidth="1"/>
  </cols>
  <sheetData>
    <row r="1" s="502" customFormat="1" ht="16.5">
      <c r="B1" s="93" t="s">
        <v>850</v>
      </c>
    </row>
    <row r="2" spans="1:7" s="502" customFormat="1" ht="16.5">
      <c r="A2" s="93"/>
      <c r="B2" s="93" t="s">
        <v>851</v>
      </c>
      <c r="C2" s="93"/>
      <c r="G2" s="93"/>
    </row>
    <row r="3" spans="1:7" s="502" customFormat="1" ht="16.5">
      <c r="A3" s="93"/>
      <c r="B3" s="93" t="s">
        <v>852</v>
      </c>
      <c r="C3" s="93"/>
      <c r="G3" s="93"/>
    </row>
    <row r="4" spans="1:7" s="502" customFormat="1" ht="16.5">
      <c r="A4" s="93"/>
      <c r="B4" s="93" t="s">
        <v>853</v>
      </c>
      <c r="C4" s="93"/>
      <c r="G4" s="93"/>
    </row>
    <row r="5" spans="1:7" s="502" customFormat="1" ht="16.5">
      <c r="A5" s="93"/>
      <c r="B5" s="93"/>
      <c r="C5" s="93"/>
      <c r="G5" s="93"/>
    </row>
    <row r="6" spans="1:14" s="501" customFormat="1" ht="15.75">
      <c r="A6" s="289"/>
      <c r="B6" s="289"/>
      <c r="C6" s="289"/>
      <c r="D6" s="448"/>
      <c r="E6" s="448"/>
      <c r="F6" s="448"/>
      <c r="G6" s="289"/>
      <c r="H6" s="448"/>
      <c r="I6" s="448"/>
      <c r="J6" s="448"/>
      <c r="K6" s="448"/>
      <c r="L6" s="448"/>
      <c r="M6" s="448"/>
      <c r="N6" s="448"/>
    </row>
    <row r="7" spans="1:15" ht="12.75">
      <c r="A7" s="21"/>
      <c r="B7" s="495" t="s">
        <v>842</v>
      </c>
      <c r="C7" s="21"/>
      <c r="E7" s="21"/>
      <c r="F7" s="494" t="s">
        <v>9</v>
      </c>
      <c r="G7" s="21"/>
      <c r="O7" s="21"/>
    </row>
    <row r="8" spans="1:7" ht="12.75">
      <c r="A8" s="113">
        <v>1</v>
      </c>
      <c r="B8" s="170" t="s">
        <v>204</v>
      </c>
      <c r="C8" s="113">
        <v>945</v>
      </c>
      <c r="E8" s="113">
        <v>1</v>
      </c>
      <c r="F8" s="113" t="s">
        <v>238</v>
      </c>
      <c r="G8" s="288">
        <v>3.5304842935291716</v>
      </c>
    </row>
    <row r="9" spans="1:7" ht="12.75">
      <c r="A9" s="113">
        <f>A8+1</f>
        <v>2</v>
      </c>
      <c r="B9" s="170" t="s">
        <v>402</v>
      </c>
      <c r="C9" s="113">
        <v>157</v>
      </c>
      <c r="E9" s="113">
        <f>E8+1</f>
        <v>2</v>
      </c>
      <c r="F9" s="113" t="s">
        <v>204</v>
      </c>
      <c r="G9" s="288">
        <v>3.107942288964963</v>
      </c>
    </row>
    <row r="10" spans="1:7" ht="12.75">
      <c r="A10" s="113">
        <f aca="true" t="shared" si="0" ref="A10:A25">A9+1</f>
        <v>3</v>
      </c>
      <c r="B10" s="103" t="s">
        <v>326</v>
      </c>
      <c r="C10" s="113">
        <v>60</v>
      </c>
      <c r="E10" s="113">
        <f aca="true" t="shared" si="1" ref="E10:E30">E9+1</f>
        <v>3</v>
      </c>
      <c r="F10" s="113" t="s">
        <v>241</v>
      </c>
      <c r="G10" s="288">
        <v>2.6030368763557483</v>
      </c>
    </row>
    <row r="11" spans="1:7" ht="12.75">
      <c r="A11" s="113">
        <f t="shared" si="0"/>
        <v>4</v>
      </c>
      <c r="B11" s="170" t="s">
        <v>232</v>
      </c>
      <c r="C11" s="113">
        <v>58</v>
      </c>
      <c r="E11" s="113">
        <f t="shared" si="1"/>
        <v>4</v>
      </c>
      <c r="F11" s="170" t="s">
        <v>402</v>
      </c>
      <c r="G11" s="288">
        <v>2.556516519900364</v>
      </c>
    </row>
    <row r="12" spans="1:7" ht="12.75">
      <c r="A12" s="482">
        <f t="shared" si="0"/>
        <v>5</v>
      </c>
      <c r="B12" s="170" t="s">
        <v>234</v>
      </c>
      <c r="C12" s="482">
        <v>46</v>
      </c>
      <c r="E12" s="482">
        <f t="shared" si="1"/>
        <v>5</v>
      </c>
      <c r="F12" s="482" t="s">
        <v>344</v>
      </c>
      <c r="G12" s="485">
        <v>2.1082220660576247</v>
      </c>
    </row>
    <row r="13" spans="1:7" ht="12.75">
      <c r="A13" s="113">
        <f t="shared" si="0"/>
        <v>6</v>
      </c>
      <c r="B13" s="103" t="s">
        <v>239</v>
      </c>
      <c r="C13" s="113">
        <v>29</v>
      </c>
      <c r="E13" s="113">
        <f t="shared" si="1"/>
        <v>6</v>
      </c>
      <c r="F13" s="113" t="s">
        <v>326</v>
      </c>
      <c r="G13" s="288">
        <v>1.8012068085617363</v>
      </c>
    </row>
    <row r="14" spans="1:7" ht="12.75">
      <c r="A14" s="113">
        <f t="shared" si="0"/>
        <v>7</v>
      </c>
      <c r="B14" s="103" t="s">
        <v>237</v>
      </c>
      <c r="C14" s="113">
        <v>28</v>
      </c>
      <c r="E14" s="113">
        <f t="shared" si="1"/>
        <v>7</v>
      </c>
      <c r="F14" s="113" t="s">
        <v>242</v>
      </c>
      <c r="G14" s="288">
        <v>1.6778523489932886</v>
      </c>
    </row>
    <row r="15" spans="1:7" ht="12.75">
      <c r="A15" s="113">
        <f t="shared" si="0"/>
        <v>8</v>
      </c>
      <c r="B15" s="103" t="s">
        <v>238</v>
      </c>
      <c r="C15" s="113">
        <v>27</v>
      </c>
      <c r="E15" s="294">
        <f t="shared" si="1"/>
        <v>8</v>
      </c>
      <c r="F15" s="294" t="s">
        <v>256</v>
      </c>
      <c r="G15" s="298">
        <v>1.4574545337949092</v>
      </c>
    </row>
    <row r="16" spans="1:7" ht="12.75">
      <c r="A16" s="113">
        <f t="shared" si="0"/>
        <v>9</v>
      </c>
      <c r="B16" s="103" t="s">
        <v>241</v>
      </c>
      <c r="C16" s="113">
        <v>24</v>
      </c>
      <c r="E16" s="113">
        <f t="shared" si="1"/>
        <v>9</v>
      </c>
      <c r="F16" s="113" t="s">
        <v>231</v>
      </c>
      <c r="G16" s="288">
        <v>1.2769380727599313</v>
      </c>
    </row>
    <row r="17" spans="1:7" ht="12.75">
      <c r="A17" s="113">
        <f t="shared" si="0"/>
        <v>10</v>
      </c>
      <c r="B17" s="103" t="s">
        <v>231</v>
      </c>
      <c r="C17" s="113">
        <v>21</v>
      </c>
      <c r="E17" s="113">
        <f t="shared" si="1"/>
        <v>10</v>
      </c>
      <c r="F17" s="113" t="s">
        <v>235</v>
      </c>
      <c r="G17" s="288">
        <v>1.0269816076930258</v>
      </c>
    </row>
    <row r="18" spans="1:7" ht="12.75">
      <c r="A18" s="113">
        <f t="shared" si="0"/>
        <v>11</v>
      </c>
      <c r="B18" s="103" t="s">
        <v>353</v>
      </c>
      <c r="C18" s="113">
        <v>14</v>
      </c>
      <c r="E18" s="113">
        <f t="shared" si="1"/>
        <v>11</v>
      </c>
      <c r="F18" s="113" t="s">
        <v>245</v>
      </c>
      <c r="G18" s="288">
        <v>0.9045476131249858</v>
      </c>
    </row>
    <row r="19" spans="1:7" ht="12.75">
      <c r="A19" s="113">
        <f t="shared" si="0"/>
        <v>12</v>
      </c>
      <c r="B19" s="103" t="s">
        <v>235</v>
      </c>
      <c r="C19" s="113">
        <v>11</v>
      </c>
      <c r="E19" s="113">
        <f t="shared" si="1"/>
        <v>12</v>
      </c>
      <c r="F19" s="113" t="s">
        <v>234</v>
      </c>
      <c r="G19" s="288">
        <v>0.7386354512902034</v>
      </c>
    </row>
    <row r="20" spans="1:7" ht="12.75">
      <c r="A20" s="113">
        <f t="shared" si="0"/>
        <v>13</v>
      </c>
      <c r="B20" s="103" t="s">
        <v>255</v>
      </c>
      <c r="C20" s="113">
        <v>10</v>
      </c>
      <c r="E20" s="113">
        <f t="shared" si="1"/>
        <v>13</v>
      </c>
      <c r="F20" s="113" t="s">
        <v>232</v>
      </c>
      <c r="G20" s="288">
        <v>0.7061522663956991</v>
      </c>
    </row>
    <row r="21" spans="1:15" ht="12.75">
      <c r="A21" s="113">
        <f t="shared" si="0"/>
        <v>14</v>
      </c>
      <c r="B21" s="103" t="s">
        <v>344</v>
      </c>
      <c r="C21" s="113">
        <v>9</v>
      </c>
      <c r="E21" s="113">
        <f t="shared" si="1"/>
        <v>14</v>
      </c>
      <c r="F21" s="113" t="s">
        <v>239</v>
      </c>
      <c r="G21" s="288">
        <v>0.6360571126647965</v>
      </c>
      <c r="O21" s="103"/>
    </row>
    <row r="22" spans="1:7" ht="12.75">
      <c r="A22" s="294">
        <f t="shared" si="0"/>
        <v>15</v>
      </c>
      <c r="B22" s="294" t="s">
        <v>256</v>
      </c>
      <c r="C22" s="294">
        <v>8</v>
      </c>
      <c r="E22" s="113">
        <f t="shared" si="1"/>
        <v>15</v>
      </c>
      <c r="F22" s="113" t="s">
        <v>237</v>
      </c>
      <c r="G22" s="288">
        <v>0.471888903869489</v>
      </c>
    </row>
    <row r="23" spans="2:7" ht="12.75">
      <c r="B23" s="103" t="s">
        <v>242</v>
      </c>
      <c r="C23" s="113">
        <v>8</v>
      </c>
      <c r="E23" s="113">
        <v>15</v>
      </c>
      <c r="F23" s="113" t="s">
        <v>233</v>
      </c>
      <c r="G23" s="288">
        <v>0.4665920119447555</v>
      </c>
    </row>
    <row r="24" spans="1:7" ht="12.75">
      <c r="A24" s="113">
        <v>17</v>
      </c>
      <c r="B24" s="103" t="s">
        <v>246</v>
      </c>
      <c r="C24" s="113">
        <v>7</v>
      </c>
      <c r="E24" s="113">
        <v>17</v>
      </c>
      <c r="F24" s="113" t="s">
        <v>243</v>
      </c>
      <c r="G24" s="288">
        <v>0.23990742452302502</v>
      </c>
    </row>
    <row r="25" spans="1:7" ht="12.75">
      <c r="A25" s="113">
        <f t="shared" si="0"/>
        <v>18</v>
      </c>
      <c r="B25" s="103" t="s">
        <v>245</v>
      </c>
      <c r="C25" s="113">
        <v>4</v>
      </c>
      <c r="E25" s="113">
        <f t="shared" si="1"/>
        <v>18</v>
      </c>
      <c r="F25" s="113" t="s">
        <v>246</v>
      </c>
      <c r="G25" s="288">
        <v>0.14401277187554004</v>
      </c>
    </row>
    <row r="26" spans="1:7" ht="12.75">
      <c r="A26" s="113">
        <v>19</v>
      </c>
      <c r="B26" s="103" t="s">
        <v>354</v>
      </c>
      <c r="C26" s="113">
        <v>2</v>
      </c>
      <c r="E26" s="113">
        <f t="shared" si="1"/>
        <v>19</v>
      </c>
      <c r="F26" s="113" t="s">
        <v>353</v>
      </c>
      <c r="G26" s="288">
        <v>0.10963881840679135</v>
      </c>
    </row>
    <row r="27" spans="2:7" ht="12.75">
      <c r="B27" s="103" t="s">
        <v>251</v>
      </c>
      <c r="C27" s="113">
        <v>2</v>
      </c>
      <c r="E27" s="113">
        <f t="shared" si="1"/>
        <v>20</v>
      </c>
      <c r="F27" s="113" t="s">
        <v>358</v>
      </c>
      <c r="G27" s="288">
        <v>0.09413802517250792</v>
      </c>
    </row>
    <row r="28" spans="2:7" ht="12.75">
      <c r="B28" s="103" t="s">
        <v>243</v>
      </c>
      <c r="C28" s="113">
        <v>2</v>
      </c>
      <c r="E28" s="113"/>
      <c r="F28" s="113" t="s">
        <v>257</v>
      </c>
      <c r="G28" s="288">
        <v>0.088999644001424</v>
      </c>
    </row>
    <row r="29" spans="1:7" ht="12.75">
      <c r="A29" s="113">
        <v>22</v>
      </c>
      <c r="B29" s="103" t="s">
        <v>358</v>
      </c>
      <c r="C29" s="113">
        <v>1</v>
      </c>
      <c r="E29" s="113">
        <v>22</v>
      </c>
      <c r="F29" s="113" t="s">
        <v>251</v>
      </c>
      <c r="G29" s="288">
        <v>0.026749411512946717</v>
      </c>
    </row>
    <row r="30" spans="2:7" ht="12.75">
      <c r="B30" s="103" t="s">
        <v>257</v>
      </c>
      <c r="C30" s="113">
        <v>1</v>
      </c>
      <c r="E30" s="113">
        <f t="shared" si="1"/>
        <v>23</v>
      </c>
      <c r="F30" s="113" t="s">
        <v>354</v>
      </c>
      <c r="G30" s="288">
        <v>0.018747217209945398</v>
      </c>
    </row>
    <row r="31" spans="1:7" ht="12.75">
      <c r="A31" s="162" t="s">
        <v>713</v>
      </c>
      <c r="B31" s="103"/>
      <c r="E31" s="113"/>
      <c r="F31" s="113"/>
      <c r="G31" s="288"/>
    </row>
    <row r="33" ht="12.75">
      <c r="B33" s="103"/>
    </row>
    <row r="46" ht="18">
      <c r="B46" s="14"/>
    </row>
    <row r="47" ht="18">
      <c r="B47" s="14"/>
    </row>
    <row r="51" spans="1:8" ht="12.75">
      <c r="A51" s="103"/>
      <c r="B51" s="103"/>
      <c r="C51" s="103"/>
      <c r="D51" s="102"/>
      <c r="E51" s="102"/>
      <c r="F51" s="102"/>
      <c r="G51" s="103"/>
      <c r="H51" s="102"/>
    </row>
    <row r="52" spans="1:8" ht="12.75">
      <c r="A52" s="103"/>
      <c r="B52" s="103"/>
      <c r="C52" s="103"/>
      <c r="D52" s="102"/>
      <c r="E52" s="102"/>
      <c r="F52" s="102"/>
      <c r="G52" s="103"/>
      <c r="H52" s="102"/>
    </row>
    <row r="53" spans="1:8" ht="12.75">
      <c r="A53" s="103"/>
      <c r="B53" s="103"/>
      <c r="C53" s="103"/>
      <c r="D53" s="102"/>
      <c r="E53" s="102"/>
      <c r="F53" s="102"/>
      <c r="G53" s="103"/>
      <c r="H53" s="102"/>
    </row>
    <row r="54" spans="1:8" ht="12.75">
      <c r="A54" s="103"/>
      <c r="B54" s="103"/>
      <c r="C54" s="103"/>
      <c r="D54" s="102"/>
      <c r="E54" s="102"/>
      <c r="F54" s="102"/>
      <c r="G54" s="103"/>
      <c r="H54" s="102"/>
    </row>
    <row r="55" spans="1:8" ht="12.75">
      <c r="A55" s="103"/>
      <c r="B55" s="103"/>
      <c r="C55" s="103"/>
      <c r="D55" s="102"/>
      <c r="E55" s="102"/>
      <c r="F55" s="102"/>
      <c r="G55" s="103"/>
      <c r="H55" s="102"/>
    </row>
    <row r="56" spans="1:8" ht="12.75">
      <c r="A56" s="103"/>
      <c r="B56" s="103"/>
      <c r="C56" s="103"/>
      <c r="D56" s="102"/>
      <c r="E56" s="102"/>
      <c r="F56" s="102"/>
      <c r="G56" s="103"/>
      <c r="H56" s="102"/>
    </row>
    <row r="57" spans="1:8" ht="12.75">
      <c r="A57" s="103"/>
      <c r="B57" s="103"/>
      <c r="C57" s="103"/>
      <c r="D57" s="102"/>
      <c r="E57" s="102"/>
      <c r="F57" s="102"/>
      <c r="G57" s="103"/>
      <c r="H57" s="102"/>
    </row>
    <row r="58" spans="1:8" ht="12.75">
      <c r="A58" s="103"/>
      <c r="B58" s="103"/>
      <c r="C58" s="103"/>
      <c r="D58" s="102"/>
      <c r="E58" s="102"/>
      <c r="F58" s="102"/>
      <c r="G58" s="103"/>
      <c r="H58" s="102"/>
    </row>
    <row r="59" spans="1:8" ht="12.75">
      <c r="A59" s="103"/>
      <c r="B59" s="103"/>
      <c r="C59" s="103"/>
      <c r="D59" s="102"/>
      <c r="E59" s="102"/>
      <c r="F59" s="102"/>
      <c r="G59" s="103"/>
      <c r="H59" s="102"/>
    </row>
    <row r="60" spans="1:8" ht="12.75">
      <c r="A60" s="103"/>
      <c r="B60" s="103"/>
      <c r="C60" s="103"/>
      <c r="D60" s="102"/>
      <c r="E60" s="102"/>
      <c r="F60" s="102"/>
      <c r="G60" s="103"/>
      <c r="H60" s="102"/>
    </row>
    <row r="61" spans="1:8" ht="12.75">
      <c r="A61" s="103"/>
      <c r="B61" s="103"/>
      <c r="C61" s="103"/>
      <c r="D61" s="102"/>
      <c r="E61" s="102"/>
      <c r="F61" s="102"/>
      <c r="G61" s="103"/>
      <c r="H61" s="102"/>
    </row>
    <row r="62" spans="1:8" ht="12.75">
      <c r="A62" s="103"/>
      <c r="B62" s="103"/>
      <c r="C62" s="103"/>
      <c r="D62" s="102"/>
      <c r="E62" s="102"/>
      <c r="F62" s="102"/>
      <c r="G62" s="103"/>
      <c r="H62" s="102"/>
    </row>
    <row r="63" spans="1:8" ht="12.75">
      <c r="A63" s="103"/>
      <c r="B63" s="103"/>
      <c r="C63" s="103"/>
      <c r="D63" s="102"/>
      <c r="E63" s="102"/>
      <c r="F63" s="102"/>
      <c r="G63" s="103"/>
      <c r="H63" s="102"/>
    </row>
    <row r="64" spans="1:8" ht="12.75">
      <c r="A64" s="103"/>
      <c r="B64" s="103"/>
      <c r="C64" s="103"/>
      <c r="D64" s="102"/>
      <c r="E64" s="102"/>
      <c r="F64" s="102"/>
      <c r="G64" s="103"/>
      <c r="H64" s="102"/>
    </row>
    <row r="65" spans="1:8" ht="12.75">
      <c r="A65" s="103"/>
      <c r="B65" s="103"/>
      <c r="C65" s="103"/>
      <c r="D65" s="102"/>
      <c r="E65" s="102"/>
      <c r="F65" s="102"/>
      <c r="G65" s="103"/>
      <c r="H65" s="102"/>
    </row>
    <row r="66" spans="1:8" ht="12.75">
      <c r="A66" s="103"/>
      <c r="B66" s="103"/>
      <c r="C66" s="103"/>
      <c r="D66" s="102"/>
      <c r="E66" s="102"/>
      <c r="F66" s="102"/>
      <c r="G66" s="103"/>
      <c r="H66" s="102"/>
    </row>
    <row r="67" spans="1:8" ht="12.75">
      <c r="A67" s="103"/>
      <c r="B67" s="103"/>
      <c r="C67" s="103"/>
      <c r="D67" s="102"/>
      <c r="E67" s="102"/>
      <c r="F67" s="102"/>
      <c r="G67" s="103"/>
      <c r="H67" s="102"/>
    </row>
    <row r="68" spans="1:8" ht="12.75">
      <c r="A68" s="103"/>
      <c r="B68" s="103"/>
      <c r="C68" s="103"/>
      <c r="D68" s="102"/>
      <c r="E68" s="102"/>
      <c r="F68" s="102"/>
      <c r="G68" s="103"/>
      <c r="H68" s="102"/>
    </row>
    <row r="69" spans="1:8" ht="12.75">
      <c r="A69" s="103"/>
      <c r="B69" s="103"/>
      <c r="C69" s="103"/>
      <c r="D69" s="102"/>
      <c r="E69" s="102"/>
      <c r="F69" s="102"/>
      <c r="G69" s="103"/>
      <c r="H69" s="102"/>
    </row>
    <row r="70" spans="1:8" ht="12.75">
      <c r="A70" s="103"/>
      <c r="B70" s="103"/>
      <c r="C70" s="103"/>
      <c r="D70" s="102"/>
      <c r="E70" s="102"/>
      <c r="F70" s="102"/>
      <c r="G70" s="103"/>
      <c r="H70" s="102"/>
    </row>
    <row r="71" spans="1:8" ht="12.75">
      <c r="A71" s="103"/>
      <c r="B71" s="103"/>
      <c r="C71" s="103"/>
      <c r="D71" s="102"/>
      <c r="E71" s="102"/>
      <c r="F71" s="102"/>
      <c r="G71" s="103"/>
      <c r="H71" s="102"/>
    </row>
    <row r="72" spans="1:8" ht="12.75">
      <c r="A72" s="103"/>
      <c r="B72" s="103"/>
      <c r="C72" s="103"/>
      <c r="D72" s="102"/>
      <c r="E72" s="102"/>
      <c r="F72" s="102"/>
      <c r="G72" s="103"/>
      <c r="H72" s="102"/>
    </row>
    <row r="73" spans="1:8" ht="12.75">
      <c r="A73" s="103"/>
      <c r="B73" s="103"/>
      <c r="C73" s="103"/>
      <c r="D73" s="102"/>
      <c r="E73" s="102"/>
      <c r="F73" s="102"/>
      <c r="G73" s="103"/>
      <c r="H73" s="102"/>
    </row>
    <row r="74" spans="1:8" ht="12.75">
      <c r="A74" s="103"/>
      <c r="B74" s="103"/>
      <c r="C74" s="103"/>
      <c r="D74" s="102"/>
      <c r="E74" s="102"/>
      <c r="F74" s="102"/>
      <c r="G74" s="103"/>
      <c r="H74" s="102"/>
    </row>
    <row r="75" spans="1:8" ht="12.75">
      <c r="A75" s="103"/>
      <c r="B75" s="235"/>
      <c r="C75" s="103"/>
      <c r="D75" s="102"/>
      <c r="E75" s="102"/>
      <c r="F75" s="102"/>
      <c r="G75" s="103"/>
      <c r="H75" s="102"/>
    </row>
    <row r="76" spans="1:8" ht="12.75">
      <c r="A76" s="103"/>
      <c r="B76" s="103"/>
      <c r="C76" s="103"/>
      <c r="D76" s="102"/>
      <c r="E76" s="102"/>
      <c r="F76" s="102"/>
      <c r="G76" s="103"/>
      <c r="H76" s="102"/>
    </row>
    <row r="77" spans="1:8" ht="12.75">
      <c r="A77" s="103"/>
      <c r="B77" s="103"/>
      <c r="C77" s="103"/>
      <c r="D77" s="102"/>
      <c r="E77" s="102"/>
      <c r="F77" s="102"/>
      <c r="G77" s="103"/>
      <c r="H77" s="102"/>
    </row>
    <row r="78" spans="1:8" ht="12.75">
      <c r="A78" s="103"/>
      <c r="B78" s="103"/>
      <c r="C78" s="103"/>
      <c r="D78" s="102"/>
      <c r="E78" s="102"/>
      <c r="F78" s="102"/>
      <c r="G78" s="103"/>
      <c r="H78" s="102"/>
    </row>
  </sheetData>
  <printOptions/>
  <pageMargins left="0.75" right="0.75" top="1" bottom="1" header="0" footer="0"/>
  <pageSetup horizontalDpi="300" verticalDpi="300" orientation="portrait" paperSize="9" scale="6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Ark34">
    <pageSetUpPr fitToPage="1"/>
  </sheetPr>
  <dimension ref="A1:G35"/>
  <sheetViews>
    <sheetView zoomScale="75" zoomScaleNormal="75" workbookViewId="0" topLeftCell="A1">
      <selection activeCell="I13" sqref="I13"/>
    </sheetView>
  </sheetViews>
  <sheetFormatPr defaultColWidth="9.140625" defaultRowHeight="12.75"/>
  <cols>
    <col min="1" max="1" width="4.7109375" style="0" customWidth="1"/>
    <col min="2" max="2" width="15.7109375" style="0" customWidth="1"/>
    <col min="3" max="3" width="6.57421875" style="20" bestFit="1" customWidth="1"/>
    <col min="4" max="4" width="27.00390625" style="0" customWidth="1"/>
    <col min="5" max="5" width="3.140625" style="0" bestFit="1" customWidth="1"/>
    <col min="6" max="6" width="15.7109375" style="0" customWidth="1"/>
    <col min="7" max="7" width="5.57421875" style="20" bestFit="1" customWidth="1"/>
  </cols>
  <sheetData>
    <row r="1" spans="1:6" ht="18">
      <c r="A1" s="394" t="s">
        <v>176</v>
      </c>
      <c r="C1" s="232"/>
      <c r="D1" s="301"/>
      <c r="E1" s="21"/>
      <c r="F1" s="21"/>
    </row>
    <row r="2" spans="1:6" ht="18">
      <c r="A2" s="394"/>
      <c r="C2" s="232"/>
      <c r="D2" s="301"/>
      <c r="E2" s="21"/>
      <c r="F2" s="21"/>
    </row>
    <row r="3" spans="2:6" ht="12.75">
      <c r="B3" s="21" t="s">
        <v>698</v>
      </c>
      <c r="C3" s="232"/>
      <c r="D3" s="301"/>
      <c r="E3" s="21"/>
      <c r="F3" s="21" t="s">
        <v>136</v>
      </c>
    </row>
    <row r="4" spans="1:7" ht="12.75">
      <c r="A4" s="123">
        <v>1</v>
      </c>
      <c r="B4" s="123" t="s">
        <v>204</v>
      </c>
      <c r="C4" s="558">
        <v>46954</v>
      </c>
      <c r="D4" s="123"/>
      <c r="E4" s="123">
        <v>1</v>
      </c>
      <c r="F4" s="123" t="s">
        <v>238</v>
      </c>
      <c r="G4" s="556">
        <v>0.5648508430609598</v>
      </c>
    </row>
    <row r="5" spans="1:7" ht="12.75">
      <c r="A5" s="123">
        <f>A4+1</f>
        <v>2</v>
      </c>
      <c r="B5" s="123" t="s">
        <v>353</v>
      </c>
      <c r="C5" s="558">
        <v>30399</v>
      </c>
      <c r="D5" s="123"/>
      <c r="E5" s="123">
        <f aca="true" t="shared" si="0" ref="E5:E31">E4+1</f>
        <v>2</v>
      </c>
      <c r="F5" s="123" t="s">
        <v>403</v>
      </c>
      <c r="G5" s="556">
        <v>0.49897750511247446</v>
      </c>
    </row>
    <row r="6" spans="1:7" ht="12.75">
      <c r="A6" s="123">
        <f aca="true" t="shared" si="1" ref="A6:A33">A5+1</f>
        <v>3</v>
      </c>
      <c r="B6" s="123" t="s">
        <v>232</v>
      </c>
      <c r="C6" s="558">
        <v>22754</v>
      </c>
      <c r="D6" s="123"/>
      <c r="E6" s="123">
        <f t="shared" si="0"/>
        <v>3</v>
      </c>
      <c r="F6" s="123" t="s">
        <v>231</v>
      </c>
      <c r="G6" s="556">
        <v>0.3239051094890511</v>
      </c>
    </row>
    <row r="7" spans="1:7" ht="12.75">
      <c r="A7" s="123">
        <f t="shared" si="1"/>
        <v>4</v>
      </c>
      <c r="B7" s="123" t="s">
        <v>234</v>
      </c>
      <c r="C7" s="558">
        <v>9564</v>
      </c>
      <c r="D7" s="123"/>
      <c r="E7" s="123">
        <f t="shared" si="0"/>
        <v>4</v>
      </c>
      <c r="F7" s="123" t="s">
        <v>350</v>
      </c>
      <c r="G7" s="556">
        <v>0.3154526632787502</v>
      </c>
    </row>
    <row r="8" spans="1:7" ht="12.75">
      <c r="A8" s="123">
        <f t="shared" si="1"/>
        <v>5</v>
      </c>
      <c r="B8" s="123" t="s">
        <v>593</v>
      </c>
      <c r="C8" s="558">
        <v>7646</v>
      </c>
      <c r="D8" s="123"/>
      <c r="E8" s="123">
        <f t="shared" si="0"/>
        <v>5</v>
      </c>
      <c r="F8" s="123" t="s">
        <v>232</v>
      </c>
      <c r="G8" s="556">
        <v>0.2770823185582075</v>
      </c>
    </row>
    <row r="9" spans="1:7" ht="12.75">
      <c r="A9" s="123">
        <f t="shared" si="1"/>
        <v>6</v>
      </c>
      <c r="B9" s="123" t="s">
        <v>402</v>
      </c>
      <c r="C9" s="558">
        <v>5530</v>
      </c>
      <c r="D9" s="123"/>
      <c r="E9" s="123">
        <f t="shared" si="0"/>
        <v>6</v>
      </c>
      <c r="F9" s="123" t="s">
        <v>241</v>
      </c>
      <c r="G9" s="556">
        <v>0.2689011823408179</v>
      </c>
    </row>
    <row r="10" spans="1:7" ht="12.75">
      <c r="A10" s="123">
        <f t="shared" si="1"/>
        <v>7</v>
      </c>
      <c r="B10" s="123" t="s">
        <v>231</v>
      </c>
      <c r="C10" s="558">
        <v>5325</v>
      </c>
      <c r="D10" s="123"/>
      <c r="E10" s="153">
        <f t="shared" si="0"/>
        <v>7</v>
      </c>
      <c r="F10" s="555" t="s">
        <v>256</v>
      </c>
      <c r="G10" s="557">
        <v>0.2467225054624909</v>
      </c>
    </row>
    <row r="11" spans="1:7" ht="12.75">
      <c r="A11" s="123">
        <f t="shared" si="1"/>
        <v>8</v>
      </c>
      <c r="B11" s="123" t="s">
        <v>238</v>
      </c>
      <c r="C11" s="558">
        <v>4355</v>
      </c>
      <c r="D11" s="123"/>
      <c r="E11" s="123">
        <f t="shared" si="0"/>
        <v>8</v>
      </c>
      <c r="F11" s="123" t="s">
        <v>353</v>
      </c>
      <c r="G11" s="556">
        <v>0.23806503148200356</v>
      </c>
    </row>
    <row r="12" spans="1:7" ht="12.75">
      <c r="A12" s="123">
        <f t="shared" si="1"/>
        <v>9</v>
      </c>
      <c r="B12" s="123" t="s">
        <v>237</v>
      </c>
      <c r="C12" s="558">
        <v>3424</v>
      </c>
      <c r="D12" s="123"/>
      <c r="E12" s="123">
        <f t="shared" si="0"/>
        <v>9</v>
      </c>
      <c r="F12" s="123" t="s">
        <v>243</v>
      </c>
      <c r="G12" s="556">
        <v>0.19827275998560634</v>
      </c>
    </row>
    <row r="13" spans="1:7" ht="12.75">
      <c r="A13" s="123">
        <f t="shared" si="1"/>
        <v>10</v>
      </c>
      <c r="B13" s="123" t="s">
        <v>241</v>
      </c>
      <c r="C13" s="558">
        <v>2479</v>
      </c>
      <c r="D13" s="123"/>
      <c r="E13" s="123">
        <f t="shared" si="0"/>
        <v>10</v>
      </c>
      <c r="F13" s="123" t="s">
        <v>254</v>
      </c>
      <c r="G13" s="556">
        <v>0.1755485893416928</v>
      </c>
    </row>
    <row r="14" spans="1:7" ht="12.75">
      <c r="A14" s="123">
        <f t="shared" si="1"/>
        <v>11</v>
      </c>
      <c r="B14" s="123" t="s">
        <v>326</v>
      </c>
      <c r="C14" s="558">
        <v>2420</v>
      </c>
      <c r="D14" s="123"/>
      <c r="E14" s="123">
        <f t="shared" si="0"/>
        <v>11</v>
      </c>
      <c r="F14" s="123" t="s">
        <v>593</v>
      </c>
      <c r="G14" s="556">
        <v>0.15730244614973152</v>
      </c>
    </row>
    <row r="15" spans="1:7" ht="12.75">
      <c r="A15" s="123">
        <f t="shared" si="1"/>
        <v>12</v>
      </c>
      <c r="B15" s="123" t="s">
        <v>350</v>
      </c>
      <c r="C15" s="558">
        <v>1676</v>
      </c>
      <c r="D15" s="123"/>
      <c r="E15" s="123">
        <f t="shared" si="0"/>
        <v>12</v>
      </c>
      <c r="F15" s="123" t="s">
        <v>204</v>
      </c>
      <c r="G15" s="556">
        <v>0.1541856440601716</v>
      </c>
    </row>
    <row r="16" spans="1:7" ht="12.75">
      <c r="A16" s="123">
        <f t="shared" si="1"/>
        <v>13</v>
      </c>
      <c r="B16" s="123" t="s">
        <v>243</v>
      </c>
      <c r="C16" s="558">
        <v>1653</v>
      </c>
      <c r="D16" s="123"/>
      <c r="E16" s="123">
        <f t="shared" si="0"/>
        <v>13</v>
      </c>
      <c r="F16" s="123" t="s">
        <v>234</v>
      </c>
      <c r="G16" s="556">
        <v>0.14915782907049283</v>
      </c>
    </row>
    <row r="17" spans="1:7" ht="12.75">
      <c r="A17" s="123">
        <f t="shared" si="1"/>
        <v>14</v>
      </c>
      <c r="B17" s="123" t="s">
        <v>239</v>
      </c>
      <c r="C17" s="558">
        <v>1536</v>
      </c>
      <c r="D17" s="123"/>
      <c r="E17" s="123">
        <f t="shared" si="0"/>
        <v>14</v>
      </c>
      <c r="F17" s="123" t="s">
        <v>242</v>
      </c>
      <c r="G17" s="556">
        <v>0.1325503355704698</v>
      </c>
    </row>
    <row r="18" spans="1:7" ht="12.75">
      <c r="A18" s="123">
        <f t="shared" si="1"/>
        <v>15</v>
      </c>
      <c r="B18" s="123" t="s">
        <v>233</v>
      </c>
      <c r="C18" s="558">
        <v>1459</v>
      </c>
      <c r="D18" s="123"/>
      <c r="E18" s="123">
        <f t="shared" si="0"/>
        <v>15</v>
      </c>
      <c r="F18" s="123" t="s">
        <v>245</v>
      </c>
      <c r="G18" s="556">
        <v>0.1109610623452622</v>
      </c>
    </row>
    <row r="19" spans="1:7" ht="12.75">
      <c r="A19" s="153">
        <f t="shared" si="1"/>
        <v>16</v>
      </c>
      <c r="B19" s="555" t="s">
        <v>256</v>
      </c>
      <c r="C19" s="559">
        <v>1355</v>
      </c>
      <c r="D19" s="123"/>
      <c r="E19" s="123">
        <f t="shared" si="0"/>
        <v>16</v>
      </c>
      <c r="F19" s="123" t="s">
        <v>235</v>
      </c>
      <c r="G19" s="556">
        <v>0.10207321628688831</v>
      </c>
    </row>
    <row r="20" spans="1:7" ht="12.75">
      <c r="A20" s="123">
        <f t="shared" si="1"/>
        <v>17</v>
      </c>
      <c r="B20" s="123" t="s">
        <v>235</v>
      </c>
      <c r="C20" s="558">
        <v>1093</v>
      </c>
      <c r="D20" s="123"/>
      <c r="E20" s="123">
        <f t="shared" si="0"/>
        <v>17</v>
      </c>
      <c r="F20" s="123" t="s">
        <v>402</v>
      </c>
      <c r="G20" s="556">
        <v>0.09013854930725346</v>
      </c>
    </row>
    <row r="21" spans="1:7" ht="12.75">
      <c r="A21" s="123">
        <f t="shared" si="1"/>
        <v>18</v>
      </c>
      <c r="B21" s="123" t="s">
        <v>242</v>
      </c>
      <c r="C21" s="558">
        <v>632</v>
      </c>
      <c r="D21" s="123"/>
      <c r="E21" s="123">
        <f t="shared" si="0"/>
        <v>18</v>
      </c>
      <c r="F21" s="123" t="s">
        <v>326</v>
      </c>
      <c r="G21" s="556">
        <v>0.07253979197266269</v>
      </c>
    </row>
    <row r="22" spans="1:7" ht="12.75">
      <c r="A22" s="123">
        <f t="shared" si="1"/>
        <v>19</v>
      </c>
      <c r="B22" s="123" t="s">
        <v>245</v>
      </c>
      <c r="C22" s="558">
        <v>493</v>
      </c>
      <c r="D22" s="123"/>
      <c r="E22" s="123">
        <f t="shared" si="0"/>
        <v>19</v>
      </c>
      <c r="F22" s="123" t="s">
        <v>233</v>
      </c>
      <c r="G22" s="556">
        <v>0.06781630566142977</v>
      </c>
    </row>
    <row r="23" spans="1:7" ht="12.75">
      <c r="A23" s="123">
        <f t="shared" si="1"/>
        <v>20</v>
      </c>
      <c r="B23" s="123" t="s">
        <v>251</v>
      </c>
      <c r="C23" s="558">
        <v>326</v>
      </c>
      <c r="D23" s="123"/>
      <c r="E23" s="123">
        <f t="shared" si="0"/>
        <v>20</v>
      </c>
      <c r="F23" s="123" t="s">
        <v>344</v>
      </c>
      <c r="G23" s="556">
        <v>0.06341463414634146</v>
      </c>
    </row>
    <row r="24" spans="1:7" ht="12.75">
      <c r="A24" s="123">
        <f t="shared" si="1"/>
        <v>21</v>
      </c>
      <c r="B24" s="123" t="s">
        <v>344</v>
      </c>
      <c r="C24" s="558">
        <v>273</v>
      </c>
      <c r="D24" s="123"/>
      <c r="E24" s="123">
        <f t="shared" si="0"/>
        <v>21</v>
      </c>
      <c r="F24" s="123" t="s">
        <v>237</v>
      </c>
      <c r="G24" s="556">
        <v>0.05717243567266109</v>
      </c>
    </row>
    <row r="25" spans="1:7" ht="12.75">
      <c r="A25" s="123">
        <f t="shared" si="1"/>
        <v>22</v>
      </c>
      <c r="B25" s="123" t="s">
        <v>403</v>
      </c>
      <c r="C25" s="558">
        <v>244</v>
      </c>
      <c r="D25" s="123"/>
      <c r="E25" s="123">
        <f t="shared" si="0"/>
        <v>22</v>
      </c>
      <c r="F25" s="123" t="s">
        <v>239</v>
      </c>
      <c r="G25" s="556">
        <v>0.03368938214199548</v>
      </c>
    </row>
    <row r="26" spans="1:7" ht="12.75">
      <c r="A26" s="123">
        <f t="shared" si="1"/>
        <v>23</v>
      </c>
      <c r="B26" s="123" t="s">
        <v>258</v>
      </c>
      <c r="C26" s="558">
        <v>195</v>
      </c>
      <c r="D26" s="123"/>
      <c r="E26" s="123">
        <f t="shared" si="0"/>
        <v>23</v>
      </c>
      <c r="F26" s="123" t="s">
        <v>258</v>
      </c>
      <c r="G26" s="556">
        <v>0.018696069031639503</v>
      </c>
    </row>
    <row r="27" spans="1:7" ht="12.75">
      <c r="A27" s="123">
        <f>A26+1</f>
        <v>24</v>
      </c>
      <c r="B27" s="126" t="s">
        <v>252</v>
      </c>
      <c r="C27" s="560">
        <v>192</v>
      </c>
      <c r="D27" s="123"/>
      <c r="E27" s="123">
        <f t="shared" si="0"/>
        <v>24</v>
      </c>
      <c r="F27" s="123" t="s">
        <v>249</v>
      </c>
      <c r="G27" s="556">
        <v>0.014046622833233711</v>
      </c>
    </row>
    <row r="28" spans="1:7" ht="12.75">
      <c r="A28" s="123">
        <f t="shared" si="1"/>
        <v>25</v>
      </c>
      <c r="B28" s="123" t="s">
        <v>249</v>
      </c>
      <c r="C28" s="558">
        <v>141</v>
      </c>
      <c r="D28" s="123"/>
      <c r="E28" s="123">
        <f t="shared" si="0"/>
        <v>25</v>
      </c>
      <c r="F28" s="123" t="s">
        <v>358</v>
      </c>
      <c r="G28" s="556">
        <v>0.01167388439088684</v>
      </c>
    </row>
    <row r="29" spans="1:7" ht="12.75">
      <c r="A29" s="123">
        <f t="shared" si="1"/>
        <v>26</v>
      </c>
      <c r="B29" s="123" t="s">
        <v>358</v>
      </c>
      <c r="C29" s="558">
        <v>124</v>
      </c>
      <c r="D29" s="123"/>
      <c r="E29" s="123">
        <f t="shared" si="0"/>
        <v>26</v>
      </c>
      <c r="F29" s="123" t="s">
        <v>257</v>
      </c>
      <c r="G29" s="556">
        <v>0.008899172376968943</v>
      </c>
    </row>
    <row r="30" spans="1:7" ht="12.75">
      <c r="A30" s="123">
        <f t="shared" si="1"/>
        <v>27</v>
      </c>
      <c r="B30" s="123" t="s">
        <v>354</v>
      </c>
      <c r="C30" s="558">
        <v>120</v>
      </c>
      <c r="D30" s="123"/>
      <c r="E30" s="123">
        <f t="shared" si="0"/>
        <v>27</v>
      </c>
      <c r="F30" s="123" t="s">
        <v>259</v>
      </c>
      <c r="G30" s="556">
        <v>0.006474287828338882</v>
      </c>
    </row>
    <row r="31" spans="1:7" ht="12.75">
      <c r="A31" s="123">
        <f t="shared" si="1"/>
        <v>28</v>
      </c>
      <c r="B31" s="123" t="s">
        <v>257</v>
      </c>
      <c r="C31" s="558">
        <v>100</v>
      </c>
      <c r="D31" s="123"/>
      <c r="E31" s="123">
        <f t="shared" si="0"/>
        <v>28</v>
      </c>
      <c r="F31" s="126" t="s">
        <v>252</v>
      </c>
      <c r="G31" s="556">
        <v>0.005037254696190576</v>
      </c>
    </row>
    <row r="32" spans="1:7" ht="12.75">
      <c r="A32" s="123">
        <f t="shared" si="1"/>
        <v>29</v>
      </c>
      <c r="B32" s="123" t="s">
        <v>254</v>
      </c>
      <c r="C32" s="558">
        <v>56</v>
      </c>
      <c r="D32" s="123"/>
      <c r="E32" s="123"/>
      <c r="F32" s="123" t="s">
        <v>251</v>
      </c>
      <c r="G32" s="556">
        <v>0.004586446067052153</v>
      </c>
    </row>
    <row r="33" spans="1:7" ht="12.75">
      <c r="A33" s="123">
        <f t="shared" si="1"/>
        <v>30</v>
      </c>
      <c r="B33" s="123" t="s">
        <v>259</v>
      </c>
      <c r="C33" s="558">
        <v>35</v>
      </c>
      <c r="D33" s="123"/>
      <c r="E33" s="123">
        <v>30</v>
      </c>
      <c r="F33" s="123" t="s">
        <v>354</v>
      </c>
      <c r="G33" s="556">
        <v>0.00011260542683087041</v>
      </c>
    </row>
    <row r="35" ht="12.75">
      <c r="A35" s="162" t="s">
        <v>765</v>
      </c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rk35">
    <pageSetUpPr fitToPage="1"/>
  </sheetPr>
  <dimension ref="A1:K30"/>
  <sheetViews>
    <sheetView zoomScale="75" zoomScaleNormal="75" workbookViewId="0" topLeftCell="A1">
      <selection activeCell="A1" sqref="A1:R19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6.00390625" style="0" bestFit="1" customWidth="1"/>
    <col min="4" max="4" width="6.00390625" style="123" customWidth="1"/>
    <col min="5" max="5" width="2.7109375" style="0" customWidth="1"/>
    <col min="6" max="6" width="21.28125" style="0" customWidth="1"/>
    <col min="9" max="9" width="3.28125" style="0" customWidth="1"/>
    <col min="10" max="10" width="16.421875" style="0" customWidth="1"/>
    <col min="11" max="11" width="13.28125" style="0" customWidth="1"/>
  </cols>
  <sheetData>
    <row r="1" ht="18">
      <c r="A1" s="394" t="s">
        <v>11</v>
      </c>
    </row>
    <row r="3" spans="1:4" ht="13.5" thickBot="1">
      <c r="A3" s="21"/>
      <c r="B3" s="21"/>
      <c r="C3" s="21"/>
      <c r="D3" s="301"/>
    </row>
    <row r="4" spans="1:4" ht="15.75">
      <c r="A4" s="254" t="s">
        <v>628</v>
      </c>
      <c r="B4" s="121"/>
      <c r="C4" s="253"/>
      <c r="D4" s="236"/>
    </row>
    <row r="5" spans="1:4" ht="12.75">
      <c r="A5" s="109">
        <v>1</v>
      </c>
      <c r="B5" s="104" t="s">
        <v>402</v>
      </c>
      <c r="C5" s="564">
        <v>168.1</v>
      </c>
      <c r="D5" s="561"/>
    </row>
    <row r="6" spans="1:4" ht="12.75">
      <c r="A6" s="109">
        <v>2</v>
      </c>
      <c r="B6" s="104" t="s">
        <v>238</v>
      </c>
      <c r="C6" s="565">
        <v>84.2</v>
      </c>
      <c r="D6" s="562"/>
    </row>
    <row r="7" spans="1:4" ht="12.75">
      <c r="A7" s="109">
        <v>3</v>
      </c>
      <c r="B7" s="104" t="s">
        <v>233</v>
      </c>
      <c r="C7" s="564">
        <v>93.2</v>
      </c>
      <c r="D7" s="561"/>
    </row>
    <row r="8" spans="1:4" ht="12.75">
      <c r="A8" s="109">
        <v>4</v>
      </c>
      <c r="B8" s="104" t="s">
        <v>326</v>
      </c>
      <c r="C8" s="564">
        <v>57.8</v>
      </c>
      <c r="D8" s="561"/>
    </row>
    <row r="9" spans="1:4" ht="13.5" thickBot="1">
      <c r="A9" s="568">
        <v>5</v>
      </c>
      <c r="B9" s="344" t="s">
        <v>256</v>
      </c>
      <c r="C9" s="348">
        <v>55.7</v>
      </c>
      <c r="D9" s="561"/>
    </row>
    <row r="10" spans="1:4" ht="12.75">
      <c r="A10" s="347">
        <v>6</v>
      </c>
      <c r="B10" s="342" t="s">
        <v>204</v>
      </c>
      <c r="C10" s="566">
        <v>54</v>
      </c>
      <c r="D10" s="562"/>
    </row>
    <row r="11" spans="1:4" ht="12.75">
      <c r="A11" s="109">
        <v>7</v>
      </c>
      <c r="B11" s="104" t="s">
        <v>239</v>
      </c>
      <c r="C11" s="564">
        <v>33</v>
      </c>
      <c r="D11" s="561"/>
    </row>
    <row r="12" spans="1:4" ht="12.75">
      <c r="A12" s="109">
        <v>8</v>
      </c>
      <c r="B12" s="104" t="s">
        <v>234</v>
      </c>
      <c r="C12" s="564">
        <v>13.8</v>
      </c>
      <c r="D12" s="561"/>
    </row>
    <row r="13" spans="1:4" ht="13.5" thickBot="1">
      <c r="A13" s="110">
        <v>9</v>
      </c>
      <c r="B13" s="107" t="s">
        <v>237</v>
      </c>
      <c r="C13" s="567">
        <v>11.9</v>
      </c>
      <c r="D13" s="561"/>
    </row>
    <row r="14" ht="12.75">
      <c r="A14" s="235" t="s">
        <v>13</v>
      </c>
    </row>
    <row r="15" ht="12.75">
      <c r="A15" s="162" t="s">
        <v>697</v>
      </c>
    </row>
    <row r="16" ht="12.75">
      <c r="B16" s="250"/>
    </row>
    <row r="17" spans="2:4" ht="12.75">
      <c r="B17" s="162"/>
      <c r="C17" s="235"/>
      <c r="D17" s="176"/>
    </row>
    <row r="28" spans="2:11" ht="12.75">
      <c r="B28" s="103"/>
      <c r="C28" s="102"/>
      <c r="D28" s="236"/>
      <c r="E28" s="102"/>
      <c r="F28" s="102"/>
      <c r="G28" s="102"/>
      <c r="H28" s="102"/>
      <c r="I28" s="102"/>
      <c r="J28" s="102"/>
      <c r="K28" s="102"/>
    </row>
    <row r="30" ht="12.75">
      <c r="B30" s="101"/>
    </row>
  </sheetData>
  <printOptions/>
  <pageMargins left="0.75" right="0.75" top="1" bottom="1" header="0" footer="0"/>
  <pageSetup fitToHeight="1" fitToWidth="1"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Ark36">
    <pageSetUpPr fitToPage="1"/>
  </sheetPr>
  <dimension ref="A1:K30"/>
  <sheetViews>
    <sheetView zoomScale="75" zoomScaleNormal="75" workbookViewId="0" topLeftCell="A1">
      <selection activeCell="A1" sqref="A1:P16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6.00390625" style="0" bestFit="1" customWidth="1"/>
    <col min="4" max="4" width="6.00390625" style="123" customWidth="1"/>
    <col min="5" max="5" width="2.7109375" style="0" customWidth="1"/>
    <col min="6" max="6" width="21.28125" style="0" customWidth="1"/>
    <col min="9" max="9" width="3.28125" style="0" customWidth="1"/>
    <col min="10" max="10" width="16.421875" style="0" customWidth="1"/>
    <col min="11" max="11" width="13.28125" style="0" customWidth="1"/>
  </cols>
  <sheetData>
    <row r="1" ht="18">
      <c r="A1" s="394" t="s">
        <v>747</v>
      </c>
    </row>
    <row r="3" spans="1:4" ht="13.5" thickBot="1">
      <c r="A3" s="21"/>
      <c r="B3" s="21"/>
      <c r="C3" s="21"/>
      <c r="D3" s="21"/>
    </row>
    <row r="4" spans="1:4" ht="15.75">
      <c r="A4" s="254" t="s">
        <v>629</v>
      </c>
      <c r="B4" s="252"/>
      <c r="C4" s="253"/>
      <c r="D4" s="236"/>
    </row>
    <row r="5" spans="1:4" ht="12.75">
      <c r="A5" s="109">
        <v>1</v>
      </c>
      <c r="B5" s="104" t="s">
        <v>402</v>
      </c>
      <c r="C5" s="105">
        <v>185</v>
      </c>
      <c r="D5" s="563"/>
    </row>
    <row r="6" spans="1:4" ht="12.75">
      <c r="A6" s="109">
        <v>2</v>
      </c>
      <c r="B6" s="104" t="s">
        <v>233</v>
      </c>
      <c r="C6" s="106">
        <v>130.7</v>
      </c>
      <c r="D6" s="236"/>
    </row>
    <row r="7" spans="1:4" ht="12.75">
      <c r="A7" s="109">
        <v>3</v>
      </c>
      <c r="B7" s="104" t="s">
        <v>204</v>
      </c>
      <c r="C7" s="106">
        <v>129.3</v>
      </c>
      <c r="D7" s="236"/>
    </row>
    <row r="8" spans="1:4" ht="12.75">
      <c r="A8" s="109">
        <v>4</v>
      </c>
      <c r="B8" s="104" t="s">
        <v>239</v>
      </c>
      <c r="C8" s="106">
        <v>101.5</v>
      </c>
      <c r="D8" s="236"/>
    </row>
    <row r="9" spans="1:4" ht="13.5" thickBot="1">
      <c r="A9" s="110">
        <v>5</v>
      </c>
      <c r="B9" s="107" t="s">
        <v>326</v>
      </c>
      <c r="C9" s="108">
        <v>82.2</v>
      </c>
      <c r="D9" s="236"/>
    </row>
    <row r="10" spans="1:4" ht="12.75">
      <c r="A10" s="347">
        <v>6</v>
      </c>
      <c r="B10" s="342" t="s">
        <v>238</v>
      </c>
      <c r="C10" s="343">
        <v>78.5</v>
      </c>
      <c r="D10" s="236"/>
    </row>
    <row r="11" spans="1:4" ht="12.75">
      <c r="A11" s="569">
        <v>7</v>
      </c>
      <c r="B11" s="160" t="s">
        <v>256</v>
      </c>
      <c r="C11" s="111">
        <v>79.2</v>
      </c>
      <c r="D11" s="563"/>
    </row>
    <row r="12" spans="1:4" ht="12.75">
      <c r="A12" s="109">
        <v>8</v>
      </c>
      <c r="B12" s="104" t="s">
        <v>234</v>
      </c>
      <c r="C12" s="106">
        <v>37.7</v>
      </c>
      <c r="D12" s="236"/>
    </row>
    <row r="13" spans="1:4" ht="13.5" thickBot="1">
      <c r="A13" s="110">
        <v>9</v>
      </c>
      <c r="B13" s="107" t="s">
        <v>237</v>
      </c>
      <c r="C13" s="108">
        <v>33.3</v>
      </c>
      <c r="D13" s="236"/>
    </row>
    <row r="14" ht="12.75">
      <c r="A14" s="235" t="s">
        <v>13</v>
      </c>
    </row>
    <row r="15" ht="12.75">
      <c r="A15" s="162" t="s">
        <v>697</v>
      </c>
    </row>
    <row r="16" ht="12.75">
      <c r="B16" s="250"/>
    </row>
    <row r="17" spans="2:11" ht="12.75">
      <c r="B17" s="162"/>
      <c r="C17" s="235"/>
      <c r="D17" s="176"/>
      <c r="E17" s="235"/>
      <c r="F17" s="102"/>
      <c r="G17" s="102"/>
      <c r="H17" s="102"/>
      <c r="I17" s="102"/>
      <c r="J17" s="102"/>
      <c r="K17" s="102"/>
    </row>
    <row r="28" spans="2:11" ht="12.75">
      <c r="B28" s="103"/>
      <c r="C28" s="102"/>
      <c r="D28" s="236"/>
      <c r="E28" s="102"/>
      <c r="F28" s="102"/>
      <c r="G28" s="102"/>
      <c r="H28" s="102"/>
      <c r="I28" s="102"/>
      <c r="J28" s="102"/>
      <c r="K28" s="102"/>
    </row>
    <row r="30" ht="12.75">
      <c r="B30" s="101"/>
    </row>
  </sheetData>
  <printOptions/>
  <pageMargins left="0.75" right="0.75" top="1" bottom="1" header="0" footer="0"/>
  <pageSetup fitToHeight="1" fitToWidth="1" horizontalDpi="600" verticalDpi="600" orientation="landscape" paperSize="9" scale="7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Ark37">
    <pageSetUpPr fitToPage="1"/>
  </sheetPr>
  <dimension ref="A1:K30"/>
  <sheetViews>
    <sheetView zoomScale="75" zoomScaleNormal="75" workbookViewId="0" topLeftCell="B1">
      <selection activeCell="J36" sqref="J36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6.00390625" style="0" bestFit="1" customWidth="1"/>
    <col min="4" max="4" width="6.00390625" style="123" customWidth="1"/>
    <col min="5" max="5" width="2.7109375" style="0" customWidth="1"/>
    <col min="6" max="6" width="21.28125" style="0" customWidth="1"/>
    <col min="9" max="9" width="3.28125" style="0" customWidth="1"/>
    <col min="10" max="10" width="16.421875" style="0" customWidth="1"/>
    <col min="11" max="11" width="13.28125" style="0" customWidth="1"/>
  </cols>
  <sheetData>
    <row r="1" ht="18">
      <c r="A1" s="394" t="s">
        <v>735</v>
      </c>
    </row>
    <row r="3" spans="1:4" ht="13.5" thickBot="1">
      <c r="A3" s="21"/>
      <c r="D3"/>
    </row>
    <row r="4" spans="1:4" ht="15.75">
      <c r="A4" s="254" t="s">
        <v>630</v>
      </c>
      <c r="B4" s="251"/>
      <c r="C4" s="253"/>
      <c r="D4"/>
    </row>
    <row r="5" spans="1:4" ht="12.75">
      <c r="A5" s="109">
        <v>1</v>
      </c>
      <c r="B5" s="104" t="s">
        <v>402</v>
      </c>
      <c r="C5" s="105">
        <v>21.4</v>
      </c>
      <c r="D5"/>
    </row>
    <row r="6" spans="1:4" ht="12.75">
      <c r="A6" s="109">
        <v>2</v>
      </c>
      <c r="B6" s="104" t="s">
        <v>239</v>
      </c>
      <c r="C6" s="106">
        <v>19.3</v>
      </c>
      <c r="D6"/>
    </row>
    <row r="7" spans="1:4" ht="12.75">
      <c r="A7" s="109">
        <v>3</v>
      </c>
      <c r="B7" s="104" t="s">
        <v>238</v>
      </c>
      <c r="C7" s="106">
        <v>15.8</v>
      </c>
      <c r="D7"/>
    </row>
    <row r="8" spans="1:4" ht="12.75">
      <c r="A8" s="109">
        <v>4</v>
      </c>
      <c r="B8" s="104" t="s">
        <v>237</v>
      </c>
      <c r="C8" s="106">
        <v>15.3</v>
      </c>
      <c r="D8"/>
    </row>
    <row r="9" spans="1:4" ht="13.5" thickBot="1">
      <c r="A9" s="568">
        <v>5</v>
      </c>
      <c r="B9" s="346" t="s">
        <v>256</v>
      </c>
      <c r="C9" s="345">
        <v>7.4</v>
      </c>
      <c r="D9"/>
    </row>
    <row r="10" spans="1:4" ht="12.75">
      <c r="A10" s="347">
        <v>6</v>
      </c>
      <c r="B10" s="342" t="s">
        <v>204</v>
      </c>
      <c r="C10" s="343">
        <v>6.4</v>
      </c>
      <c r="D10"/>
    </row>
    <row r="11" spans="1:4" ht="12.75">
      <c r="A11" s="109">
        <v>7</v>
      </c>
      <c r="B11" s="104" t="s">
        <v>233</v>
      </c>
      <c r="C11" s="106">
        <v>6.2</v>
      </c>
      <c r="D11"/>
    </row>
    <row r="12" spans="1:4" ht="12.75">
      <c r="A12" s="109">
        <v>8</v>
      </c>
      <c r="B12" s="104" t="s">
        <v>234</v>
      </c>
      <c r="C12" s="105">
        <v>4</v>
      </c>
      <c r="D12"/>
    </row>
    <row r="13" spans="1:4" ht="13.5" thickBot="1">
      <c r="A13" s="110">
        <v>9</v>
      </c>
      <c r="B13" s="107" t="s">
        <v>326</v>
      </c>
      <c r="C13" s="108">
        <v>3.6</v>
      </c>
      <c r="D13"/>
    </row>
    <row r="14" ht="12.75">
      <c r="A14" s="235" t="s">
        <v>12</v>
      </c>
    </row>
    <row r="15" ht="12.75">
      <c r="A15" s="162" t="s">
        <v>697</v>
      </c>
    </row>
    <row r="16" ht="12.75">
      <c r="B16" s="250"/>
    </row>
    <row r="17" spans="2:11" ht="12.75">
      <c r="B17" s="162"/>
      <c r="C17" s="235"/>
      <c r="D17" s="176"/>
      <c r="E17" s="235"/>
      <c r="F17" s="102"/>
      <c r="G17" s="102"/>
      <c r="H17" s="102"/>
      <c r="I17" s="102"/>
      <c r="J17" s="102"/>
      <c r="K17" s="102"/>
    </row>
    <row r="28" spans="2:11" ht="12.75">
      <c r="B28" s="103"/>
      <c r="C28" s="102"/>
      <c r="D28" s="236"/>
      <c r="E28" s="102"/>
      <c r="F28" s="102"/>
      <c r="G28" s="102"/>
      <c r="H28" s="102"/>
      <c r="I28" s="102"/>
      <c r="J28" s="102"/>
      <c r="K28" s="102"/>
    </row>
    <row r="30" ht="12.75">
      <c r="B30" s="101"/>
    </row>
  </sheetData>
  <printOptions/>
  <pageMargins left="0.75" right="0.75" top="1" bottom="1" header="0" footer="0"/>
  <pageSetup fitToHeight="1" fitToWidth="1" horizontalDpi="600" verticalDpi="6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Ark38">
    <tabColor indexed="47"/>
    <pageSetUpPr fitToPage="1"/>
  </sheetPr>
  <dimension ref="A1:F17"/>
  <sheetViews>
    <sheetView zoomScale="75" zoomScaleNormal="75" workbookViewId="0" topLeftCell="A1">
      <selection activeCell="B17" sqref="B17"/>
    </sheetView>
  </sheetViews>
  <sheetFormatPr defaultColWidth="9.140625" defaultRowHeight="12.75"/>
  <cols>
    <col min="2" max="2" width="32.8515625" style="0" customWidth="1"/>
  </cols>
  <sheetData>
    <row r="1" ht="18">
      <c r="A1" s="394" t="s">
        <v>757</v>
      </c>
    </row>
    <row r="3" ht="12.75">
      <c r="B3" s="21"/>
    </row>
    <row r="4" spans="2:6" ht="12.75">
      <c r="B4" s="280" t="s">
        <v>378</v>
      </c>
      <c r="C4" s="649">
        <v>1210.07892</v>
      </c>
      <c r="D4" s="102"/>
      <c r="E4" s="102"/>
      <c r="F4" s="102"/>
    </row>
    <row r="5" spans="2:3" ht="12.75">
      <c r="B5" s="280" t="s">
        <v>673</v>
      </c>
      <c r="C5" s="649">
        <v>1255.79258</v>
      </c>
    </row>
    <row r="6" spans="2:3" ht="12.75">
      <c r="B6" s="280" t="s">
        <v>530</v>
      </c>
      <c r="C6" s="649">
        <v>2090.222</v>
      </c>
    </row>
    <row r="7" spans="2:3" ht="12.75">
      <c r="B7" s="280" t="s">
        <v>527</v>
      </c>
      <c r="C7" s="649">
        <v>2278.4999199999997</v>
      </c>
    </row>
    <row r="8" spans="2:3" ht="12.75">
      <c r="B8" s="280" t="s">
        <v>531</v>
      </c>
      <c r="C8" s="649">
        <v>3347.8643399999996</v>
      </c>
    </row>
    <row r="9" spans="2:3" ht="12.75">
      <c r="B9" s="280" t="s">
        <v>422</v>
      </c>
      <c r="C9" s="649">
        <v>4858.713860000001</v>
      </c>
    </row>
    <row r="11" ht="12.75">
      <c r="B11" s="162" t="s">
        <v>733</v>
      </c>
    </row>
    <row r="13" spans="2:3" ht="12.75">
      <c r="B13" s="280"/>
      <c r="C13" s="281"/>
    </row>
    <row r="17" ht="12.75">
      <c r="B17" s="118"/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Ark39">
    <pageSetUpPr fitToPage="1"/>
  </sheetPr>
  <dimension ref="A1:R32"/>
  <sheetViews>
    <sheetView zoomScale="75" zoomScaleNormal="75" workbookViewId="0" topLeftCell="A1">
      <selection activeCell="L28" sqref="L28"/>
    </sheetView>
  </sheetViews>
  <sheetFormatPr defaultColWidth="9.140625" defaultRowHeight="12.75"/>
  <cols>
    <col min="1" max="1" width="6.7109375" style="0" customWidth="1"/>
    <col min="2" max="2" width="11.140625" style="8" customWidth="1"/>
    <col min="3" max="3" width="9.421875" style="7" bestFit="1" customWidth="1"/>
    <col min="4" max="4" width="11.57421875" style="7" bestFit="1" customWidth="1"/>
    <col min="5" max="5" width="7.8515625" style="7" bestFit="1" customWidth="1"/>
    <col min="6" max="6" width="11.00390625" style="7" customWidth="1"/>
    <col min="7" max="7" width="14.57421875" style="7" bestFit="1" customWidth="1"/>
    <col min="8" max="8" width="8.421875" style="7" bestFit="1" customWidth="1"/>
  </cols>
  <sheetData>
    <row r="1" ht="18">
      <c r="A1" s="394" t="s">
        <v>758</v>
      </c>
    </row>
    <row r="3" spans="2:8" ht="12.75">
      <c r="B3"/>
      <c r="C3"/>
      <c r="D3"/>
      <c r="E3"/>
      <c r="F3"/>
      <c r="G3"/>
      <c r="H3"/>
    </row>
    <row r="4" spans="2:18" ht="12.75">
      <c r="B4" s="650" t="s">
        <v>230</v>
      </c>
      <c r="C4" s="652" t="s">
        <v>422</v>
      </c>
      <c r="D4"/>
      <c r="E4" s="650" t="s">
        <v>230</v>
      </c>
      <c r="F4" s="650" t="s">
        <v>531</v>
      </c>
      <c r="G4"/>
      <c r="H4" s="650" t="s">
        <v>230</v>
      </c>
      <c r="I4" s="650" t="s">
        <v>530</v>
      </c>
      <c r="K4" s="650" t="s">
        <v>230</v>
      </c>
      <c r="L4" s="650" t="s">
        <v>673</v>
      </c>
      <c r="N4" s="650" t="s">
        <v>230</v>
      </c>
      <c r="O4" s="650" t="s">
        <v>527</v>
      </c>
      <c r="Q4" s="650" t="s">
        <v>230</v>
      </c>
      <c r="R4" s="650" t="s">
        <v>378</v>
      </c>
    </row>
    <row r="5" spans="1:18" ht="12.75">
      <c r="A5" s="21">
        <v>1</v>
      </c>
      <c r="B5" s="653" t="s">
        <v>256</v>
      </c>
      <c r="C5" s="656">
        <v>0.3220225718032407</v>
      </c>
      <c r="D5" s="21">
        <v>1</v>
      </c>
      <c r="E5" s="8" t="s">
        <v>258</v>
      </c>
      <c r="F5" s="50">
        <v>0.4543176038820802</v>
      </c>
      <c r="G5" s="21">
        <v>1</v>
      </c>
      <c r="H5" s="8" t="s">
        <v>696</v>
      </c>
      <c r="I5" s="50">
        <v>0.563830781885883</v>
      </c>
      <c r="J5" s="21">
        <v>1</v>
      </c>
      <c r="K5" s="8" t="s">
        <v>570</v>
      </c>
      <c r="L5" s="50">
        <v>0.21227630637079453</v>
      </c>
      <c r="M5" s="21">
        <v>1</v>
      </c>
      <c r="N5" s="8" t="s">
        <v>242</v>
      </c>
      <c r="O5" s="50">
        <v>0.21337703715588965</v>
      </c>
      <c r="P5" s="21">
        <v>1</v>
      </c>
      <c r="Q5" s="8" t="s">
        <v>243</v>
      </c>
      <c r="R5" s="50">
        <v>0.11576597506418618</v>
      </c>
    </row>
    <row r="6" spans="1:18" ht="12.75">
      <c r="A6" s="21">
        <f>1+A5</f>
        <v>2</v>
      </c>
      <c r="B6" s="8" t="s">
        <v>205</v>
      </c>
      <c r="C6" s="657">
        <v>0.318489010048933</v>
      </c>
      <c r="D6" s="21">
        <f>1+D5</f>
        <v>2</v>
      </c>
      <c r="E6" s="8" t="s">
        <v>259</v>
      </c>
      <c r="F6" s="50">
        <v>0.39584727992962615</v>
      </c>
      <c r="G6" s="21">
        <f>1+G5</f>
        <v>2</v>
      </c>
      <c r="H6" s="8" t="s">
        <v>254</v>
      </c>
      <c r="I6" s="50">
        <v>0.48305139651439616</v>
      </c>
      <c r="J6" s="21">
        <f>1+J5</f>
        <v>2</v>
      </c>
      <c r="K6" s="8" t="s">
        <v>254</v>
      </c>
      <c r="L6" s="50">
        <v>0.19770070065763</v>
      </c>
      <c r="M6" s="21">
        <f>1+M5</f>
        <v>2</v>
      </c>
      <c r="N6" s="8" t="s">
        <v>350</v>
      </c>
      <c r="O6" s="50">
        <v>0.18322756885100105</v>
      </c>
      <c r="P6" s="21">
        <f>1+P5</f>
        <v>2</v>
      </c>
      <c r="Q6" s="8" t="s">
        <v>237</v>
      </c>
      <c r="R6" s="50">
        <v>0.10270986642485963</v>
      </c>
    </row>
    <row r="7" spans="1:18" ht="12.75">
      <c r="A7" s="21">
        <f aca="true" t="shared" si="0" ref="A7:A30">1+A6</f>
        <v>3</v>
      </c>
      <c r="B7" s="8" t="s">
        <v>243</v>
      </c>
      <c r="C7" s="657">
        <v>0.2786976309189795</v>
      </c>
      <c r="D7" s="21">
        <f aca="true" t="shared" si="1" ref="D7:D30">1+D6</f>
        <v>3</v>
      </c>
      <c r="E7" s="8" t="s">
        <v>589</v>
      </c>
      <c r="F7" s="50">
        <v>0.39582115296393144</v>
      </c>
      <c r="G7" s="21">
        <f aca="true" t="shared" si="2" ref="G7:G30">1+G6</f>
        <v>3</v>
      </c>
      <c r="H7" s="8" t="s">
        <v>206</v>
      </c>
      <c r="I7" s="50">
        <v>0.45779624669986446</v>
      </c>
      <c r="J7" s="21">
        <f aca="true" t="shared" si="3" ref="J7:J30">1+J6</f>
        <v>3</v>
      </c>
      <c r="K7" s="8" t="s">
        <v>259</v>
      </c>
      <c r="L7" s="50">
        <v>0.14252914262319571</v>
      </c>
      <c r="M7" s="21">
        <f aca="true" t="shared" si="4" ref="M7:M30">1+M6</f>
        <v>3</v>
      </c>
      <c r="N7" s="8" t="s">
        <v>403</v>
      </c>
      <c r="O7" s="50">
        <v>0.1828125</v>
      </c>
      <c r="P7" s="21">
        <f aca="true" t="shared" si="5" ref="P7:P30">1+P6</f>
        <v>3</v>
      </c>
      <c r="Q7" s="8" t="s">
        <v>232</v>
      </c>
      <c r="R7" s="50">
        <v>0.10114533485690495</v>
      </c>
    </row>
    <row r="8" spans="1:18" ht="12.75">
      <c r="A8" s="21">
        <f t="shared" si="0"/>
        <v>4</v>
      </c>
      <c r="B8" s="8" t="s">
        <v>242</v>
      </c>
      <c r="C8" s="657">
        <v>0.2772537648703784</v>
      </c>
      <c r="D8" s="21">
        <f t="shared" si="1"/>
        <v>4</v>
      </c>
      <c r="E8" s="8" t="s">
        <v>247</v>
      </c>
      <c r="F8" s="50">
        <v>0.3794675445636339</v>
      </c>
      <c r="G8" s="21">
        <f t="shared" si="2"/>
        <v>4</v>
      </c>
      <c r="H8" s="8" t="s">
        <v>205</v>
      </c>
      <c r="I8" s="50">
        <v>0.42663623090873837</v>
      </c>
      <c r="J8" s="21">
        <f t="shared" si="3"/>
        <v>4</v>
      </c>
      <c r="K8" s="8" t="s">
        <v>249</v>
      </c>
      <c r="L8" s="50">
        <v>0.12455795341105297</v>
      </c>
      <c r="M8" s="21">
        <f t="shared" si="4"/>
        <v>4</v>
      </c>
      <c r="N8" s="8" t="s">
        <v>569</v>
      </c>
      <c r="O8" s="50">
        <v>0.1646446356874601</v>
      </c>
      <c r="P8" s="21">
        <f t="shared" si="5"/>
        <v>4</v>
      </c>
      <c r="Q8" s="8" t="s">
        <v>239</v>
      </c>
      <c r="R8" s="50">
        <v>0.09984138494379696</v>
      </c>
    </row>
    <row r="9" spans="1:18" ht="12.75">
      <c r="A9" s="21">
        <f t="shared" si="0"/>
        <v>5</v>
      </c>
      <c r="B9" s="8" t="s">
        <v>233</v>
      </c>
      <c r="C9" s="657">
        <v>0.2558873729654957</v>
      </c>
      <c r="D9" s="21">
        <f t="shared" si="1"/>
        <v>5</v>
      </c>
      <c r="E9" s="8" t="s">
        <v>232</v>
      </c>
      <c r="F9" s="50">
        <v>0.37201922388914066</v>
      </c>
      <c r="G9" s="21">
        <f t="shared" si="2"/>
        <v>5</v>
      </c>
      <c r="H9" s="8" t="s">
        <v>247</v>
      </c>
      <c r="I9" s="50">
        <v>0.41968037160913235</v>
      </c>
      <c r="J9" s="21">
        <f t="shared" si="3"/>
        <v>5</v>
      </c>
      <c r="K9" s="8" t="s">
        <v>569</v>
      </c>
      <c r="L9" s="50">
        <v>0.11830911481117139</v>
      </c>
      <c r="M9" s="21">
        <f t="shared" si="4"/>
        <v>5</v>
      </c>
      <c r="N9" s="8" t="s">
        <v>239</v>
      </c>
      <c r="O9" s="50">
        <v>0.16366356625744888</v>
      </c>
      <c r="P9" s="21">
        <f t="shared" si="5"/>
        <v>5</v>
      </c>
      <c r="Q9" s="8" t="s">
        <v>249</v>
      </c>
      <c r="R9" s="50">
        <v>0.09876051293256728</v>
      </c>
    </row>
    <row r="10" spans="1:18" ht="12.75">
      <c r="A10" s="21">
        <f t="shared" si="0"/>
        <v>6</v>
      </c>
      <c r="B10" s="8" t="s">
        <v>239</v>
      </c>
      <c r="C10" s="657">
        <v>0.22653915193590185</v>
      </c>
      <c r="D10" s="21">
        <f t="shared" si="1"/>
        <v>6</v>
      </c>
      <c r="E10" s="8" t="s">
        <v>249</v>
      </c>
      <c r="F10" s="50">
        <v>0.37068246766322627</v>
      </c>
      <c r="G10" s="21">
        <f t="shared" si="2"/>
        <v>6</v>
      </c>
      <c r="H10" s="8" t="s">
        <v>589</v>
      </c>
      <c r="I10" s="50">
        <v>0.3857017741962136</v>
      </c>
      <c r="J10" s="21">
        <f t="shared" si="3"/>
        <v>6</v>
      </c>
      <c r="K10" s="8" t="s">
        <v>233</v>
      </c>
      <c r="L10" s="50">
        <v>0.11512589105431666</v>
      </c>
      <c r="M10" s="21">
        <f t="shared" si="4"/>
        <v>6</v>
      </c>
      <c r="N10" s="8" t="s">
        <v>245</v>
      </c>
      <c r="O10" s="50">
        <v>0.16262482168330955</v>
      </c>
      <c r="P10" s="21">
        <f t="shared" si="5"/>
        <v>6</v>
      </c>
      <c r="Q10" s="8" t="s">
        <v>254</v>
      </c>
      <c r="R10" s="50">
        <v>0.0909039846321489</v>
      </c>
    </row>
    <row r="11" spans="1:18" ht="12.75">
      <c r="A11" s="21">
        <f t="shared" si="0"/>
        <v>7</v>
      </c>
      <c r="B11" s="8" t="s">
        <v>235</v>
      </c>
      <c r="C11" s="657">
        <v>0.21169309863344188</v>
      </c>
      <c r="D11" s="21">
        <f t="shared" si="1"/>
        <v>7</v>
      </c>
      <c r="E11" s="8" t="s">
        <v>590</v>
      </c>
      <c r="F11" s="50">
        <v>0.3605037502735611</v>
      </c>
      <c r="G11" s="21">
        <f t="shared" si="2"/>
        <v>7</v>
      </c>
      <c r="H11" s="8" t="s">
        <v>252</v>
      </c>
      <c r="I11" s="50">
        <v>0.3840417204073403</v>
      </c>
      <c r="J11" s="21">
        <f t="shared" si="3"/>
        <v>7</v>
      </c>
      <c r="K11" s="8" t="s">
        <v>245</v>
      </c>
      <c r="L11" s="50">
        <v>0.11469329529243938</v>
      </c>
      <c r="M11" s="21">
        <f t="shared" si="4"/>
        <v>7</v>
      </c>
      <c r="N11" s="8" t="s">
        <v>358</v>
      </c>
      <c r="O11" s="50">
        <v>0.1602936146811499</v>
      </c>
      <c r="P11" s="21">
        <f t="shared" si="5"/>
        <v>7</v>
      </c>
      <c r="Q11" s="8" t="s">
        <v>590</v>
      </c>
      <c r="R11" s="50">
        <v>0.09088693472335517</v>
      </c>
    </row>
    <row r="12" spans="1:18" ht="12.75">
      <c r="A12" s="21">
        <f t="shared" si="0"/>
        <v>8</v>
      </c>
      <c r="B12" s="8" t="s">
        <v>237</v>
      </c>
      <c r="C12" s="657">
        <v>0.21148815959264813</v>
      </c>
      <c r="D12" s="21">
        <f t="shared" si="1"/>
        <v>8</v>
      </c>
      <c r="E12" s="8" t="s">
        <v>237</v>
      </c>
      <c r="F12" s="50">
        <v>0.34516792801590346</v>
      </c>
      <c r="G12" s="21">
        <f t="shared" si="2"/>
        <v>8</v>
      </c>
      <c r="H12" s="8" t="s">
        <v>403</v>
      </c>
      <c r="I12" s="50">
        <v>0.3546875</v>
      </c>
      <c r="J12" s="21">
        <f t="shared" si="3"/>
        <v>8</v>
      </c>
      <c r="K12" s="8" t="s">
        <v>206</v>
      </c>
      <c r="L12" s="50">
        <v>0.10119150566055056</v>
      </c>
      <c r="M12" s="21">
        <f t="shared" si="4"/>
        <v>8</v>
      </c>
      <c r="N12" s="8" t="s">
        <v>237</v>
      </c>
      <c r="O12" s="50">
        <v>0.15695369627640404</v>
      </c>
      <c r="P12" s="21">
        <f t="shared" si="5"/>
        <v>8</v>
      </c>
      <c r="Q12" s="8" t="s">
        <v>358</v>
      </c>
      <c r="R12" s="50">
        <v>0.08795030048620446</v>
      </c>
    </row>
    <row r="13" spans="1:18" ht="12.75">
      <c r="A13" s="21">
        <f t="shared" si="0"/>
        <v>9</v>
      </c>
      <c r="B13" s="8" t="s">
        <v>350</v>
      </c>
      <c r="C13" s="657">
        <v>0.20132838801975816</v>
      </c>
      <c r="D13" s="21">
        <f t="shared" si="1"/>
        <v>9</v>
      </c>
      <c r="E13" s="8" t="s">
        <v>252</v>
      </c>
      <c r="F13" s="50">
        <v>0.32877629634985167</v>
      </c>
      <c r="G13" s="21">
        <f t="shared" si="2"/>
        <v>9</v>
      </c>
      <c r="H13" s="8" t="s">
        <v>353</v>
      </c>
      <c r="I13" s="50">
        <v>0.3477654403285745</v>
      </c>
      <c r="J13" s="21">
        <f t="shared" si="3"/>
        <v>9</v>
      </c>
      <c r="K13" s="8" t="s">
        <v>242</v>
      </c>
      <c r="L13" s="50">
        <v>0.09993811171980653</v>
      </c>
      <c r="M13" s="21">
        <f t="shared" si="4"/>
        <v>9</v>
      </c>
      <c r="N13" s="653" t="s">
        <v>256</v>
      </c>
      <c r="O13" s="651">
        <v>0.1528326296091949</v>
      </c>
      <c r="P13" s="21">
        <f t="shared" si="5"/>
        <v>9</v>
      </c>
      <c r="Q13" s="653" t="s">
        <v>256</v>
      </c>
      <c r="R13" s="651">
        <v>0.08039853748997952</v>
      </c>
    </row>
    <row r="14" spans="1:18" ht="12.75">
      <c r="A14" s="21">
        <f t="shared" si="0"/>
        <v>10</v>
      </c>
      <c r="B14" s="8" t="s">
        <v>245</v>
      </c>
      <c r="C14" s="657">
        <v>0.19971469329529243</v>
      </c>
      <c r="D14" s="21">
        <f t="shared" si="1"/>
        <v>10</v>
      </c>
      <c r="E14" s="8" t="s">
        <v>233</v>
      </c>
      <c r="F14" s="50">
        <v>0.32670318269541837</v>
      </c>
      <c r="G14" s="21">
        <f t="shared" si="2"/>
        <v>10</v>
      </c>
      <c r="H14" s="8" t="s">
        <v>235</v>
      </c>
      <c r="I14" s="50">
        <v>0.3337998000561826</v>
      </c>
      <c r="J14" s="21">
        <f t="shared" si="3"/>
        <v>10</v>
      </c>
      <c r="K14" s="8" t="s">
        <v>353</v>
      </c>
      <c r="L14" s="50">
        <v>0.0923142681237259</v>
      </c>
      <c r="M14" s="21">
        <f t="shared" si="4"/>
        <v>10</v>
      </c>
      <c r="N14" s="8" t="s">
        <v>249</v>
      </c>
      <c r="O14" s="50">
        <v>0.1418267974276252</v>
      </c>
      <c r="P14" s="21">
        <f t="shared" si="5"/>
        <v>10</v>
      </c>
      <c r="Q14" s="8" t="s">
        <v>242</v>
      </c>
      <c r="R14" s="50">
        <v>0.07600224631535515</v>
      </c>
    </row>
    <row r="15" spans="1:18" ht="12.75">
      <c r="A15" s="21">
        <f t="shared" si="0"/>
        <v>11</v>
      </c>
      <c r="B15" s="8" t="s">
        <v>353</v>
      </c>
      <c r="C15" s="657">
        <v>0.18901056521627274</v>
      </c>
      <c r="D15" s="21">
        <f t="shared" si="1"/>
        <v>11</v>
      </c>
      <c r="E15" s="8" t="s">
        <v>569</v>
      </c>
      <c r="F15" s="50">
        <v>0.2947025586956035</v>
      </c>
      <c r="G15" s="21">
        <f t="shared" si="2"/>
        <v>11</v>
      </c>
      <c r="H15" s="8" t="s">
        <v>358</v>
      </c>
      <c r="I15" s="50">
        <v>0.298672163885311</v>
      </c>
      <c r="J15" s="21">
        <f t="shared" si="3"/>
        <v>11</v>
      </c>
      <c r="K15" s="8" t="s">
        <v>235</v>
      </c>
      <c r="L15" s="50">
        <v>0.0882629054645802</v>
      </c>
      <c r="M15" s="21">
        <f t="shared" si="4"/>
        <v>11</v>
      </c>
      <c r="N15" s="8" t="s">
        <v>243</v>
      </c>
      <c r="O15" s="50">
        <v>0.14038805590800874</v>
      </c>
      <c r="P15" s="21">
        <f t="shared" si="5"/>
        <v>11</v>
      </c>
      <c r="Q15" s="8" t="s">
        <v>235</v>
      </c>
      <c r="R15" s="50">
        <v>0.07153671695556621</v>
      </c>
    </row>
    <row r="16" spans="1:18" ht="12.75">
      <c r="A16" s="21">
        <f t="shared" si="0"/>
        <v>12</v>
      </c>
      <c r="B16" s="8" t="s">
        <v>206</v>
      </c>
      <c r="C16" s="657">
        <v>0.1792376415792835</v>
      </c>
      <c r="D16" s="21">
        <f t="shared" si="1"/>
        <v>12</v>
      </c>
      <c r="E16" s="8" t="s">
        <v>243</v>
      </c>
      <c r="F16" s="50">
        <v>0.27592417193360774</v>
      </c>
      <c r="G16" s="21">
        <f t="shared" si="2"/>
        <v>12</v>
      </c>
      <c r="H16" s="8" t="s">
        <v>350</v>
      </c>
      <c r="I16" s="50">
        <v>0.2597723721660728</v>
      </c>
      <c r="J16" s="21">
        <f t="shared" si="3"/>
        <v>12</v>
      </c>
      <c r="K16" s="8" t="s">
        <v>358</v>
      </c>
      <c r="L16" s="50">
        <v>0.08627452203409565</v>
      </c>
      <c r="M16" s="21">
        <f t="shared" si="4"/>
        <v>12</v>
      </c>
      <c r="N16" s="8" t="s">
        <v>590</v>
      </c>
      <c r="O16" s="50">
        <v>0.13803891530549314</v>
      </c>
      <c r="P16" s="21">
        <f t="shared" si="5"/>
        <v>12</v>
      </c>
      <c r="Q16" s="8" t="s">
        <v>258</v>
      </c>
      <c r="R16" s="50">
        <v>0.07098395859564469</v>
      </c>
    </row>
    <row r="17" spans="1:18" ht="12.75">
      <c r="A17" s="21">
        <f t="shared" si="0"/>
        <v>13</v>
      </c>
      <c r="B17" s="8" t="s">
        <v>232</v>
      </c>
      <c r="C17" s="657">
        <v>0.1791825944227738</v>
      </c>
      <c r="D17" s="21">
        <f t="shared" si="1"/>
        <v>13</v>
      </c>
      <c r="E17" s="8" t="s">
        <v>245</v>
      </c>
      <c r="F17" s="50">
        <v>0.2738944365192582</v>
      </c>
      <c r="G17" s="21">
        <f t="shared" si="2"/>
        <v>13</v>
      </c>
      <c r="H17" s="8" t="s">
        <v>590</v>
      </c>
      <c r="I17" s="50">
        <v>0.2476175317828224</v>
      </c>
      <c r="J17" s="21">
        <f t="shared" si="3"/>
        <v>13</v>
      </c>
      <c r="K17" s="8" t="s">
        <v>589</v>
      </c>
      <c r="L17" s="50">
        <v>0.0857440300780042</v>
      </c>
      <c r="M17" s="21">
        <f t="shared" si="4"/>
        <v>13</v>
      </c>
      <c r="N17" s="8" t="s">
        <v>233</v>
      </c>
      <c r="O17" s="50">
        <v>0.13755982195647082</v>
      </c>
      <c r="P17" s="21">
        <f t="shared" si="5"/>
        <v>13</v>
      </c>
      <c r="Q17" s="8" t="s">
        <v>570</v>
      </c>
      <c r="R17" s="50">
        <v>0.06707229778095919</v>
      </c>
    </row>
    <row r="18" spans="1:18" ht="12.75">
      <c r="A18" s="21">
        <f t="shared" si="0"/>
        <v>14</v>
      </c>
      <c r="B18" s="8" t="s">
        <v>569</v>
      </c>
      <c r="C18" s="657">
        <v>0.17370554038457867</v>
      </c>
      <c r="D18" s="21">
        <f t="shared" si="1"/>
        <v>14</v>
      </c>
      <c r="E18" s="8" t="s">
        <v>358</v>
      </c>
      <c r="F18" s="50">
        <v>0.25229613874447604</v>
      </c>
      <c r="G18" s="21">
        <f t="shared" si="2"/>
        <v>14</v>
      </c>
      <c r="H18" s="8" t="s">
        <v>239</v>
      </c>
      <c r="I18" s="50">
        <v>0.24440830979864042</v>
      </c>
      <c r="J18" s="21">
        <f t="shared" si="3"/>
        <v>14</v>
      </c>
      <c r="K18" s="8" t="s">
        <v>590</v>
      </c>
      <c r="L18" s="50">
        <v>0.08569424825418301</v>
      </c>
      <c r="M18" s="21">
        <f t="shared" si="4"/>
        <v>14</v>
      </c>
      <c r="N18" s="8" t="s">
        <v>259</v>
      </c>
      <c r="O18" s="50">
        <v>0.13445164288599104</v>
      </c>
      <c r="P18" s="21">
        <f t="shared" si="5"/>
        <v>14</v>
      </c>
      <c r="Q18" s="8" t="s">
        <v>350</v>
      </c>
      <c r="R18" s="50">
        <v>0.05862902862059754</v>
      </c>
    </row>
    <row r="19" spans="1:18" ht="12.75">
      <c r="A19" s="21">
        <f t="shared" si="0"/>
        <v>15</v>
      </c>
      <c r="B19" s="8" t="s">
        <v>403</v>
      </c>
      <c r="C19" s="657">
        <v>0.14375</v>
      </c>
      <c r="D19" s="21">
        <f t="shared" si="1"/>
        <v>15</v>
      </c>
      <c r="E19" s="8" t="s">
        <v>403</v>
      </c>
      <c r="F19" s="50">
        <v>0.2359375</v>
      </c>
      <c r="G19" s="21">
        <f t="shared" si="2"/>
        <v>15</v>
      </c>
      <c r="H19" s="8" t="s">
        <v>570</v>
      </c>
      <c r="I19" s="50">
        <v>0.23439513242662843</v>
      </c>
      <c r="J19" s="21">
        <f t="shared" si="3"/>
        <v>15</v>
      </c>
      <c r="K19" s="8" t="s">
        <v>252</v>
      </c>
      <c r="L19" s="50">
        <v>0.08506282548342936</v>
      </c>
      <c r="M19" s="21">
        <f t="shared" si="4"/>
        <v>15</v>
      </c>
      <c r="N19" s="8" t="s">
        <v>235</v>
      </c>
      <c r="O19" s="50">
        <v>0.12346272534990167</v>
      </c>
      <c r="P19" s="21">
        <f t="shared" si="5"/>
        <v>15</v>
      </c>
      <c r="Q19" s="8" t="s">
        <v>245</v>
      </c>
      <c r="R19" s="50">
        <v>0.05691868758915834</v>
      </c>
    </row>
    <row r="20" spans="1:18" ht="12.75">
      <c r="A20" s="21">
        <f t="shared" si="0"/>
        <v>16</v>
      </c>
      <c r="B20" s="8" t="s">
        <v>570</v>
      </c>
      <c r="C20" s="657">
        <v>0.141982820329277</v>
      </c>
      <c r="D20" s="21">
        <f t="shared" si="1"/>
        <v>16</v>
      </c>
      <c r="E20" s="8" t="s">
        <v>570</v>
      </c>
      <c r="F20" s="50">
        <v>0.22462419470293482</v>
      </c>
      <c r="G20" s="21">
        <f t="shared" si="2"/>
        <v>16</v>
      </c>
      <c r="H20" s="8" t="s">
        <v>232</v>
      </c>
      <c r="I20" s="50">
        <v>0.23198020585563217</v>
      </c>
      <c r="J20" s="21">
        <f t="shared" si="3"/>
        <v>16</v>
      </c>
      <c r="K20" s="653" t="s">
        <v>256</v>
      </c>
      <c r="L20" s="651">
        <v>0.08343578683510008</v>
      </c>
      <c r="M20" s="21">
        <f t="shared" si="4"/>
        <v>16</v>
      </c>
      <c r="N20" s="8" t="s">
        <v>570</v>
      </c>
      <c r="O20" s="50">
        <v>0.11964924838940585</v>
      </c>
      <c r="P20" s="21">
        <f t="shared" si="5"/>
        <v>16</v>
      </c>
      <c r="Q20" s="8" t="s">
        <v>569</v>
      </c>
      <c r="R20" s="50">
        <v>0.053887923726804794</v>
      </c>
    </row>
    <row r="21" spans="1:18" ht="12.75">
      <c r="A21" s="21">
        <f t="shared" si="0"/>
        <v>17</v>
      </c>
      <c r="B21" s="8" t="s">
        <v>249</v>
      </c>
      <c r="C21" s="657">
        <v>0.12046974546171214</v>
      </c>
      <c r="D21" s="21">
        <f t="shared" si="1"/>
        <v>17</v>
      </c>
      <c r="E21" s="653" t="s">
        <v>256</v>
      </c>
      <c r="F21" s="651">
        <v>0.22243458025932356</v>
      </c>
      <c r="G21" s="21">
        <f t="shared" si="2"/>
        <v>17</v>
      </c>
      <c r="H21" s="8" t="s">
        <v>258</v>
      </c>
      <c r="I21" s="50">
        <v>0.20763692227780595</v>
      </c>
      <c r="J21" s="21">
        <f t="shared" si="3"/>
        <v>17</v>
      </c>
      <c r="K21" s="8" t="s">
        <v>696</v>
      </c>
      <c r="L21" s="50">
        <v>0.08281907909114437</v>
      </c>
      <c r="M21" s="21">
        <f t="shared" si="4"/>
        <v>17</v>
      </c>
      <c r="N21" s="8" t="s">
        <v>254</v>
      </c>
      <c r="O21" s="50">
        <v>0.09581810498637705</v>
      </c>
      <c r="P21" s="21">
        <f t="shared" si="5"/>
        <v>17</v>
      </c>
      <c r="Q21" s="8" t="s">
        <v>259</v>
      </c>
      <c r="R21" s="50">
        <v>0.05175132365877542</v>
      </c>
    </row>
    <row r="22" spans="1:18" ht="12.75">
      <c r="A22" s="21">
        <f t="shared" si="0"/>
        <v>18</v>
      </c>
      <c r="B22" s="8" t="s">
        <v>358</v>
      </c>
      <c r="C22" s="657">
        <v>0.11451326016876294</v>
      </c>
      <c r="D22" s="21">
        <f t="shared" si="1"/>
        <v>18</v>
      </c>
      <c r="E22" s="8" t="s">
        <v>350</v>
      </c>
      <c r="F22" s="50">
        <v>0.21818536136294508</v>
      </c>
      <c r="G22" s="21">
        <f t="shared" si="2"/>
        <v>18</v>
      </c>
      <c r="H22" s="8" t="s">
        <v>569</v>
      </c>
      <c r="I22" s="50">
        <v>0.1947502266943816</v>
      </c>
      <c r="J22" s="21">
        <f t="shared" si="3"/>
        <v>18</v>
      </c>
      <c r="K22" s="8" t="s">
        <v>350</v>
      </c>
      <c r="L22" s="50">
        <v>0.07885728097962545</v>
      </c>
      <c r="M22" s="21">
        <f t="shared" si="4"/>
        <v>18</v>
      </c>
      <c r="N22" s="8" t="s">
        <v>696</v>
      </c>
      <c r="O22" s="50">
        <v>0.09105661618093404</v>
      </c>
      <c r="P22" s="21">
        <f t="shared" si="5"/>
        <v>18</v>
      </c>
      <c r="Q22" s="8" t="s">
        <v>206</v>
      </c>
      <c r="R22" s="50">
        <v>0.03776523248137002</v>
      </c>
    </row>
    <row r="23" spans="1:18" ht="12.75">
      <c r="A23" s="21">
        <f t="shared" si="0"/>
        <v>19</v>
      </c>
      <c r="B23" s="8" t="s">
        <v>258</v>
      </c>
      <c r="C23" s="657">
        <v>0.10966535125903143</v>
      </c>
      <c r="D23" s="21">
        <f t="shared" si="1"/>
        <v>19</v>
      </c>
      <c r="E23" s="8" t="s">
        <v>242</v>
      </c>
      <c r="F23" s="50">
        <v>0.2080592293763036</v>
      </c>
      <c r="G23" s="21">
        <f t="shared" si="2"/>
        <v>19</v>
      </c>
      <c r="H23" s="8" t="s">
        <v>245</v>
      </c>
      <c r="I23" s="50">
        <v>0.1921540656205421</v>
      </c>
      <c r="J23" s="21">
        <f t="shared" si="3"/>
        <v>19</v>
      </c>
      <c r="K23" s="8" t="s">
        <v>239</v>
      </c>
      <c r="L23" s="50">
        <v>0.07634207187945256</v>
      </c>
      <c r="M23" s="21">
        <f t="shared" si="4"/>
        <v>19</v>
      </c>
      <c r="N23" s="8" t="s">
        <v>258</v>
      </c>
      <c r="O23" s="50">
        <v>0.08853539376256077</v>
      </c>
      <c r="P23" s="21">
        <f t="shared" si="5"/>
        <v>19</v>
      </c>
      <c r="Q23" s="8" t="s">
        <v>233</v>
      </c>
      <c r="R23" s="50">
        <v>0.037717116051806644</v>
      </c>
    </row>
    <row r="24" spans="1:18" ht="12.75">
      <c r="A24" s="21">
        <f t="shared" si="0"/>
        <v>20</v>
      </c>
      <c r="B24" s="8" t="s">
        <v>696</v>
      </c>
      <c r="C24" s="657">
        <v>0.09570227207705745</v>
      </c>
      <c r="D24" s="21">
        <f t="shared" si="1"/>
        <v>20</v>
      </c>
      <c r="E24" s="8" t="s">
        <v>239</v>
      </c>
      <c r="F24" s="50">
        <v>0.1892055151847594</v>
      </c>
      <c r="G24" s="21">
        <f t="shared" si="2"/>
        <v>20</v>
      </c>
      <c r="H24" s="8" t="s">
        <v>259</v>
      </c>
      <c r="I24" s="50">
        <v>0.182927706377352</v>
      </c>
      <c r="J24" s="21">
        <f t="shared" si="3"/>
        <v>20</v>
      </c>
      <c r="K24" s="8" t="s">
        <v>258</v>
      </c>
      <c r="L24" s="50">
        <v>0.06886077022287708</v>
      </c>
      <c r="M24" s="21">
        <f t="shared" si="4"/>
        <v>20</v>
      </c>
      <c r="N24" s="8" t="s">
        <v>252</v>
      </c>
      <c r="O24" s="50">
        <v>0.07672425256890103</v>
      </c>
      <c r="P24" s="21">
        <f t="shared" si="5"/>
        <v>20</v>
      </c>
      <c r="Q24" s="8" t="s">
        <v>252</v>
      </c>
      <c r="R24" s="50">
        <v>0.03688363912260792</v>
      </c>
    </row>
    <row r="25" spans="1:18" ht="12.75">
      <c r="A25" s="21">
        <f t="shared" si="0"/>
        <v>21</v>
      </c>
      <c r="B25" s="8" t="s">
        <v>259</v>
      </c>
      <c r="C25" s="657">
        <v>0.09249290452505961</v>
      </c>
      <c r="D25" s="21">
        <f t="shared" si="1"/>
        <v>21</v>
      </c>
      <c r="E25" s="8" t="s">
        <v>353</v>
      </c>
      <c r="F25" s="50">
        <v>0.17192006637106716</v>
      </c>
      <c r="G25" s="21">
        <f t="shared" si="2"/>
        <v>21</v>
      </c>
      <c r="H25" s="8" t="s">
        <v>249</v>
      </c>
      <c r="I25" s="50">
        <v>0.14370252310381615</v>
      </c>
      <c r="J25" s="21">
        <f t="shared" si="3"/>
        <v>21</v>
      </c>
      <c r="K25" s="8" t="s">
        <v>403</v>
      </c>
      <c r="L25" s="50">
        <v>0.0546875</v>
      </c>
      <c r="M25" s="21">
        <f t="shared" si="4"/>
        <v>21</v>
      </c>
      <c r="N25" s="8" t="s">
        <v>232</v>
      </c>
      <c r="O25" s="50">
        <v>0.07456873093276842</v>
      </c>
      <c r="P25" s="21">
        <f t="shared" si="5"/>
        <v>21</v>
      </c>
      <c r="Q25" s="8" t="s">
        <v>247</v>
      </c>
      <c r="R25" s="50">
        <v>0.03571158257275271</v>
      </c>
    </row>
    <row r="26" spans="1:18" ht="12.75">
      <c r="A26" s="21">
        <f t="shared" si="0"/>
        <v>22</v>
      </c>
      <c r="B26" s="8" t="s">
        <v>252</v>
      </c>
      <c r="C26" s="657">
        <v>0.08851126606786969</v>
      </c>
      <c r="D26" s="21">
        <f t="shared" si="1"/>
        <v>22</v>
      </c>
      <c r="E26" s="8" t="s">
        <v>235</v>
      </c>
      <c r="F26" s="50">
        <v>0.17124475354032756</v>
      </c>
      <c r="G26" s="21">
        <f t="shared" si="2"/>
        <v>22</v>
      </c>
      <c r="H26" s="8" t="s">
        <v>237</v>
      </c>
      <c r="I26" s="50">
        <v>0.14039921412711145</v>
      </c>
      <c r="J26" s="21">
        <f t="shared" si="3"/>
        <v>22</v>
      </c>
      <c r="K26" s="8" t="s">
        <v>243</v>
      </c>
      <c r="L26" s="50">
        <v>0.05404149614882857</v>
      </c>
      <c r="M26" s="21">
        <f t="shared" si="4"/>
        <v>22</v>
      </c>
      <c r="N26" s="8" t="s">
        <v>206</v>
      </c>
      <c r="O26" s="50">
        <v>0.06307340860315598</v>
      </c>
      <c r="P26" s="21">
        <f t="shared" si="5"/>
        <v>22</v>
      </c>
      <c r="Q26" s="8" t="s">
        <v>589</v>
      </c>
      <c r="R26" s="50">
        <v>0.0334860158211687</v>
      </c>
    </row>
    <row r="27" spans="1:18" ht="12.75">
      <c r="A27" s="21">
        <f t="shared" si="0"/>
        <v>23</v>
      </c>
      <c r="B27" s="8" t="s">
        <v>590</v>
      </c>
      <c r="C27" s="657">
        <v>0.07725861966058534</v>
      </c>
      <c r="D27" s="21">
        <f t="shared" si="1"/>
        <v>23</v>
      </c>
      <c r="E27" s="8" t="s">
        <v>206</v>
      </c>
      <c r="F27" s="50">
        <v>0.16093596497577542</v>
      </c>
      <c r="G27" s="21">
        <f t="shared" si="2"/>
        <v>23</v>
      </c>
      <c r="H27" s="653" t="s">
        <v>256</v>
      </c>
      <c r="I27" s="651">
        <v>0.13887589400316136</v>
      </c>
      <c r="J27" s="21">
        <f t="shared" si="3"/>
        <v>23</v>
      </c>
      <c r="K27" s="8" t="s">
        <v>247</v>
      </c>
      <c r="L27" s="50">
        <v>0.046305395300715785</v>
      </c>
      <c r="M27" s="21">
        <f t="shared" si="4"/>
        <v>23</v>
      </c>
      <c r="N27" s="8" t="s">
        <v>247</v>
      </c>
      <c r="O27" s="50">
        <v>0.05282707051928824</v>
      </c>
      <c r="P27" s="21">
        <f t="shared" si="5"/>
        <v>23</v>
      </c>
      <c r="Q27" s="8" t="s">
        <v>696</v>
      </c>
      <c r="R27" s="50">
        <v>0.02963929969697371</v>
      </c>
    </row>
    <row r="28" spans="1:18" ht="12.75">
      <c r="A28" s="21">
        <f t="shared" si="0"/>
        <v>24</v>
      </c>
      <c r="B28" s="8" t="s">
        <v>247</v>
      </c>
      <c r="C28" s="657">
        <v>0.06600803543447706</v>
      </c>
      <c r="D28" s="21">
        <f t="shared" si="1"/>
        <v>24</v>
      </c>
      <c r="E28" s="8" t="s">
        <v>696</v>
      </c>
      <c r="F28" s="50">
        <v>0.13695195106800762</v>
      </c>
      <c r="G28" s="21">
        <f t="shared" si="2"/>
        <v>24</v>
      </c>
      <c r="H28" s="8" t="s">
        <v>243</v>
      </c>
      <c r="I28" s="50">
        <v>0.13518267002638928</v>
      </c>
      <c r="J28" s="21">
        <f t="shared" si="3"/>
        <v>24</v>
      </c>
      <c r="K28" s="8" t="s">
        <v>237</v>
      </c>
      <c r="L28" s="50">
        <v>0.043281135563073274</v>
      </c>
      <c r="M28" s="21">
        <f t="shared" si="4"/>
        <v>24</v>
      </c>
      <c r="N28" s="8" t="s">
        <v>589</v>
      </c>
      <c r="O28" s="50">
        <v>0.05240201474785356</v>
      </c>
      <c r="P28" s="21">
        <f t="shared" si="5"/>
        <v>24</v>
      </c>
      <c r="Q28" s="8" t="s">
        <v>403</v>
      </c>
      <c r="R28" s="50">
        <v>0.028125</v>
      </c>
    </row>
    <row r="29" spans="1:18" ht="12.75">
      <c r="A29" s="21">
        <f t="shared" si="0"/>
        <v>25</v>
      </c>
      <c r="B29" s="8" t="s">
        <v>589</v>
      </c>
      <c r="C29" s="657">
        <v>0.04684501219282846</v>
      </c>
      <c r="D29" s="21">
        <f t="shared" si="1"/>
        <v>25</v>
      </c>
      <c r="E29" s="8" t="s">
        <v>254</v>
      </c>
      <c r="F29" s="50">
        <v>0.13252581320944773</v>
      </c>
      <c r="G29" s="21">
        <f t="shared" si="2"/>
        <v>25</v>
      </c>
      <c r="H29" s="8" t="s">
        <v>233</v>
      </c>
      <c r="I29" s="50">
        <v>0.1270066152764918</v>
      </c>
      <c r="J29" s="21">
        <f t="shared" si="3"/>
        <v>25</v>
      </c>
      <c r="K29" s="8" t="s">
        <v>232</v>
      </c>
      <c r="L29" s="50">
        <v>0.04110391004277998</v>
      </c>
      <c r="M29" s="21">
        <f t="shared" si="4"/>
        <v>25</v>
      </c>
      <c r="N29" s="8" t="s">
        <v>353</v>
      </c>
      <c r="O29" s="655" t="s">
        <v>277</v>
      </c>
      <c r="P29" s="21">
        <f t="shared" si="5"/>
        <v>25</v>
      </c>
      <c r="Q29" s="8" t="s">
        <v>353</v>
      </c>
      <c r="R29" s="655" t="s">
        <v>277</v>
      </c>
    </row>
    <row r="30" spans="1:18" ht="12.75">
      <c r="A30" s="21">
        <f t="shared" si="0"/>
        <v>26</v>
      </c>
      <c r="B30" s="8" t="s">
        <v>254</v>
      </c>
      <c r="C30" s="658" t="s">
        <v>277</v>
      </c>
      <c r="D30" s="21">
        <f t="shared" si="1"/>
        <v>26</v>
      </c>
      <c r="E30" s="8" t="s">
        <v>205</v>
      </c>
      <c r="F30" s="50">
        <v>0.13162182097462866</v>
      </c>
      <c r="G30" s="21">
        <f t="shared" si="2"/>
        <v>26</v>
      </c>
      <c r="H30" s="8" t="s">
        <v>242</v>
      </c>
      <c r="I30" s="50">
        <v>0.12536961056226648</v>
      </c>
      <c r="J30" s="21">
        <f t="shared" si="3"/>
        <v>26</v>
      </c>
      <c r="K30" s="8" t="s">
        <v>205</v>
      </c>
      <c r="L30" s="50">
        <v>0.003861976404208158</v>
      </c>
      <c r="M30" s="21">
        <f t="shared" si="4"/>
        <v>26</v>
      </c>
      <c r="N30" s="8" t="s">
        <v>205</v>
      </c>
      <c r="O30" s="655" t="s">
        <v>277</v>
      </c>
      <c r="P30" s="21">
        <f t="shared" si="5"/>
        <v>26</v>
      </c>
      <c r="Q30" s="8" t="s">
        <v>205</v>
      </c>
      <c r="R30" s="655" t="s">
        <v>277</v>
      </c>
    </row>
    <row r="31" spans="3:8" ht="12.75">
      <c r="C31" s="654"/>
      <c r="D31" s="68"/>
      <c r="E31" s="68"/>
      <c r="F31" s="68"/>
      <c r="G31" s="68"/>
      <c r="H31" s="68"/>
    </row>
    <row r="32" ht="12.75">
      <c r="B32" s="162" t="s">
        <v>236</v>
      </c>
    </row>
  </sheetData>
  <printOptions/>
  <pageMargins left="0.75" right="0.75" top="1" bottom="1" header="0" footer="0"/>
  <pageSetup fitToHeight="1" fitToWidth="1" horizontalDpi="600" verticalDpi="600" orientation="landscape" paperSize="9" scale="76" r:id="rId2"/>
  <headerFooter alignWithMargins="0">
    <oddFooter>&amp;R&amp;A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Ark40">
    <tabColor indexed="47"/>
    <pageSetUpPr fitToPage="1"/>
  </sheetPr>
  <dimension ref="A1:B31"/>
  <sheetViews>
    <sheetView zoomScale="75" zoomScaleNormal="75" workbookViewId="0" topLeftCell="A1">
      <selection activeCell="A19" sqref="A19"/>
    </sheetView>
  </sheetViews>
  <sheetFormatPr defaultColWidth="9.140625" defaultRowHeight="12.75"/>
  <cols>
    <col min="1" max="1" width="39.8515625" style="0" bestFit="1" customWidth="1"/>
    <col min="2" max="2" width="24.57421875" style="0" bestFit="1" customWidth="1"/>
    <col min="3" max="3" width="15.57421875" style="0" customWidth="1"/>
    <col min="4" max="4" width="18.421875" style="0" bestFit="1" customWidth="1"/>
    <col min="5" max="5" width="20.28125" style="0" customWidth="1"/>
    <col min="7" max="7" width="12.57421875" style="0" customWidth="1"/>
    <col min="8" max="8" width="14.140625" style="0" customWidth="1"/>
  </cols>
  <sheetData>
    <row r="1" ht="18">
      <c r="A1" s="394" t="s">
        <v>759</v>
      </c>
    </row>
    <row r="3" spans="1:2" ht="16.5" customHeight="1" thickBot="1">
      <c r="A3" s="314" t="s">
        <v>273</v>
      </c>
      <c r="B3" s="314" t="s">
        <v>716</v>
      </c>
    </row>
    <row r="4" spans="1:2" ht="12.75">
      <c r="A4" s="313" t="s">
        <v>384</v>
      </c>
      <c r="B4" s="124">
        <v>1114.0165200000001</v>
      </c>
    </row>
    <row r="5" spans="1:2" ht="12.75">
      <c r="A5" s="313" t="s">
        <v>481</v>
      </c>
      <c r="B5" s="124">
        <v>816.37848</v>
      </c>
    </row>
    <row r="6" spans="1:2" ht="12.75">
      <c r="A6" s="313" t="s">
        <v>448</v>
      </c>
      <c r="B6" s="124">
        <v>729.3379399999999</v>
      </c>
    </row>
    <row r="7" spans="1:2" ht="12.75">
      <c r="A7" s="313" t="s">
        <v>700</v>
      </c>
      <c r="B7" s="124">
        <v>648.05175</v>
      </c>
    </row>
    <row r="8" spans="1:2" ht="12.75">
      <c r="A8" s="313" t="s">
        <v>699</v>
      </c>
      <c r="B8" s="124">
        <v>423.71835</v>
      </c>
    </row>
    <row r="9" spans="1:2" ht="12.75">
      <c r="A9" s="313" t="s">
        <v>449</v>
      </c>
      <c r="B9" s="124">
        <v>146.39199</v>
      </c>
    </row>
    <row r="10" spans="1:2" ht="12.75">
      <c r="A10" s="313" t="s">
        <v>450</v>
      </c>
      <c r="B10" s="124">
        <v>97.70745</v>
      </c>
    </row>
    <row r="11" spans="1:2" ht="12.75">
      <c r="A11" s="313" t="s">
        <v>717</v>
      </c>
      <c r="B11" s="124">
        <v>52.393699999999995</v>
      </c>
    </row>
    <row r="12" spans="1:2" ht="12.75">
      <c r="A12" s="313" t="s">
        <v>701</v>
      </c>
      <c r="B12" s="124">
        <v>930.6033299999999</v>
      </c>
    </row>
    <row r="14" ht="12.75">
      <c r="A14" s="312" t="s">
        <v>733</v>
      </c>
    </row>
    <row r="31" ht="12.75">
      <c r="B31" s="123"/>
    </row>
  </sheetData>
  <printOptions/>
  <pageMargins left="0.75" right="0.75" top="1" bottom="1" header="0" footer="0"/>
  <pageSetup fitToHeight="1" fitToWidth="1" horizontalDpi="600" verticalDpi="600" orientation="portrait" paperSize="9" scale="72" r:id="rId1"/>
  <headerFooter alignWithMargins="0">
    <oddFooter>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Ark41">
    <tabColor indexed="47"/>
    <pageSetUpPr fitToPage="1"/>
  </sheetPr>
  <dimension ref="A1:O36"/>
  <sheetViews>
    <sheetView zoomScale="75" zoomScaleNormal="75" workbookViewId="0" topLeftCell="A1">
      <selection activeCell="B22" sqref="B22"/>
    </sheetView>
  </sheetViews>
  <sheetFormatPr defaultColWidth="9.140625" defaultRowHeight="12.75"/>
  <cols>
    <col min="1" max="1" width="4.00390625" style="0" customWidth="1"/>
    <col min="2" max="2" width="36.57421875" style="0" customWidth="1"/>
    <col min="3" max="3" width="26.8515625" style="0" customWidth="1"/>
  </cols>
  <sheetData>
    <row r="1" ht="18">
      <c r="A1" s="394" t="s">
        <v>760</v>
      </c>
    </row>
    <row r="4" spans="2:3" ht="12.75">
      <c r="B4" s="301" t="s">
        <v>639</v>
      </c>
      <c r="C4" s="535" t="s">
        <v>638</v>
      </c>
    </row>
    <row r="5" spans="2:3" ht="12.75">
      <c r="B5" s="313" t="s">
        <v>721</v>
      </c>
      <c r="C5" s="558">
        <v>2366.12183</v>
      </c>
    </row>
    <row r="6" spans="2:3" ht="12.75">
      <c r="B6" s="313" t="s">
        <v>718</v>
      </c>
      <c r="C6" s="558">
        <v>1561.71447</v>
      </c>
    </row>
    <row r="7" spans="2:3" ht="12.75">
      <c r="B7" s="313" t="s">
        <v>484</v>
      </c>
      <c r="C7" s="558">
        <v>932.7711899999999</v>
      </c>
    </row>
    <row r="8" spans="2:3" ht="12.75">
      <c r="B8" s="313" t="s">
        <v>483</v>
      </c>
      <c r="C8" s="558">
        <v>892.6687</v>
      </c>
    </row>
    <row r="9" spans="2:3" ht="12.75">
      <c r="B9" s="313" t="s">
        <v>486</v>
      </c>
      <c r="C9" s="558">
        <v>849.56114</v>
      </c>
    </row>
    <row r="10" spans="2:3" ht="12.75">
      <c r="B10" s="313" t="s">
        <v>720</v>
      </c>
      <c r="C10" s="558">
        <v>777.99745</v>
      </c>
    </row>
    <row r="11" spans="2:3" ht="12.75">
      <c r="B11" s="313" t="s">
        <v>485</v>
      </c>
      <c r="C11" s="558">
        <v>728.60898</v>
      </c>
    </row>
    <row r="12" spans="2:3" ht="12.75">
      <c r="B12" s="313" t="s">
        <v>719</v>
      </c>
      <c r="C12" s="558">
        <v>623.5551800000001</v>
      </c>
    </row>
    <row r="13" spans="2:3" ht="12.75">
      <c r="B13" s="313" t="s">
        <v>489</v>
      </c>
      <c r="C13" s="558">
        <v>518.80624</v>
      </c>
    </row>
    <row r="14" spans="2:3" ht="12.75">
      <c r="B14" s="313" t="s">
        <v>482</v>
      </c>
      <c r="C14" s="558">
        <v>497.88103</v>
      </c>
    </row>
    <row r="15" spans="2:3" ht="12.75">
      <c r="B15" s="313" t="s">
        <v>491</v>
      </c>
      <c r="C15" s="558">
        <v>415.4616</v>
      </c>
    </row>
    <row r="16" spans="2:3" ht="12.75">
      <c r="B16" s="313" t="s">
        <v>722</v>
      </c>
      <c r="C16" s="558">
        <v>228.74035999999998</v>
      </c>
    </row>
    <row r="17" spans="2:3" ht="12.75">
      <c r="B17" s="313" t="s">
        <v>488</v>
      </c>
      <c r="C17" s="558">
        <v>222.54424</v>
      </c>
    </row>
    <row r="18" spans="2:3" ht="12.75">
      <c r="B18" s="313" t="s">
        <v>492</v>
      </c>
      <c r="C18" s="558">
        <v>171.75029</v>
      </c>
    </row>
    <row r="19" spans="2:3" ht="12.75">
      <c r="B19" s="313" t="s">
        <v>487</v>
      </c>
      <c r="C19" s="558">
        <v>150.46137</v>
      </c>
    </row>
    <row r="20" spans="2:3" ht="12.75">
      <c r="B20" s="313" t="s">
        <v>490</v>
      </c>
      <c r="C20" s="558">
        <v>111.53863</v>
      </c>
    </row>
    <row r="21" spans="13:15" ht="12.75">
      <c r="M21" s="119"/>
      <c r="O21" s="120"/>
    </row>
    <row r="22" spans="2:15" ht="12.75">
      <c r="B22" s="162" t="s">
        <v>733</v>
      </c>
      <c r="M22" s="119"/>
      <c r="O22" s="120"/>
    </row>
    <row r="23" spans="13:15" ht="12.75">
      <c r="M23" s="119"/>
      <c r="O23" s="120"/>
    </row>
    <row r="24" spans="13:15" ht="12.75">
      <c r="M24" s="119"/>
      <c r="O24" s="120"/>
    </row>
    <row r="25" spans="13:15" ht="12.75">
      <c r="M25" s="119"/>
      <c r="O25" s="120"/>
    </row>
    <row r="26" spans="13:15" ht="12.75">
      <c r="M26" s="119"/>
      <c r="O26" s="120"/>
    </row>
    <row r="27" spans="13:15" ht="12.75">
      <c r="M27" s="119"/>
      <c r="O27" s="120"/>
    </row>
    <row r="28" spans="13:15" ht="12.75">
      <c r="M28" s="119"/>
      <c r="O28" s="120"/>
    </row>
    <row r="29" spans="13:15" ht="12.75">
      <c r="M29" s="119"/>
      <c r="O29" s="120"/>
    </row>
    <row r="30" spans="13:15" ht="12.75">
      <c r="M30" s="119"/>
      <c r="O30" s="120"/>
    </row>
    <row r="31" spans="13:15" ht="12.75">
      <c r="M31" s="119"/>
      <c r="O31" s="120"/>
    </row>
    <row r="32" spans="13:15" ht="12.75">
      <c r="M32" s="119"/>
      <c r="O32" s="120"/>
    </row>
    <row r="33" spans="13:15" ht="12.75">
      <c r="M33" s="119"/>
      <c r="O33" s="120"/>
    </row>
    <row r="34" spans="13:15" ht="12.75">
      <c r="M34" s="119"/>
      <c r="O34" s="120"/>
    </row>
    <row r="35" spans="13:15" ht="12.75">
      <c r="M35" s="119"/>
      <c r="O35" s="120"/>
    </row>
    <row r="36" spans="13:15" ht="12.75">
      <c r="M36" s="118"/>
      <c r="N36" s="102"/>
      <c r="O36" s="304"/>
    </row>
  </sheetData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AC37"/>
  <sheetViews>
    <sheetView zoomScale="75" zoomScaleNormal="75" workbookViewId="0" topLeftCell="A1">
      <selection activeCell="AA43" sqref="AA43"/>
    </sheetView>
  </sheetViews>
  <sheetFormatPr defaultColWidth="9.140625" defaultRowHeight="12.75"/>
  <cols>
    <col min="1" max="2" width="5.7109375" style="0" customWidth="1"/>
    <col min="3" max="3" width="5.7109375" style="20" bestFit="1" customWidth="1"/>
    <col min="4" max="4" width="3.8515625" style="0" customWidth="1"/>
    <col min="5" max="5" width="3.7109375" style="0" bestFit="1" customWidth="1"/>
    <col min="6" max="6" width="6.00390625" style="0" bestFit="1" customWidth="1"/>
    <col min="7" max="7" width="3.7109375" style="0" bestFit="1" customWidth="1"/>
    <col min="8" max="8" width="6.00390625" style="0" bestFit="1" customWidth="1"/>
    <col min="9" max="9" width="3.7109375" style="0" bestFit="1" customWidth="1"/>
    <col min="10" max="10" width="10.28125" style="0" bestFit="1" customWidth="1"/>
    <col min="11" max="11" width="3.57421875" style="0" bestFit="1" customWidth="1"/>
    <col min="12" max="12" width="8.28125" style="0" bestFit="1" customWidth="1"/>
    <col min="13" max="13" width="3.7109375" style="0" bestFit="1" customWidth="1"/>
    <col min="14" max="14" width="7.140625" style="0" bestFit="1" customWidth="1"/>
    <col min="15" max="15" width="3.7109375" style="0" bestFit="1" customWidth="1"/>
    <col min="16" max="16" width="8.8515625" style="0" bestFit="1" customWidth="1"/>
    <col min="17" max="17" width="3.7109375" style="0" bestFit="1" customWidth="1"/>
    <col min="18" max="18" width="10.28125" style="0" bestFit="1" customWidth="1"/>
    <col min="19" max="19" width="3.7109375" style="0" bestFit="1" customWidth="1"/>
    <col min="20" max="20" width="5.421875" style="0" bestFit="1" customWidth="1"/>
    <col min="21" max="21" width="3.7109375" style="0" bestFit="1" customWidth="1"/>
    <col min="22" max="22" width="10.00390625" style="0" bestFit="1" customWidth="1"/>
    <col min="23" max="23" width="3.7109375" style="0" bestFit="1" customWidth="1"/>
    <col min="24" max="24" width="10.00390625" style="0" bestFit="1" customWidth="1"/>
  </cols>
  <sheetData>
    <row r="1" spans="1:24" ht="18">
      <c r="A1" s="394" t="s">
        <v>813</v>
      </c>
      <c r="B1" s="98"/>
      <c r="C1" s="260"/>
      <c r="D1" s="98"/>
      <c r="E1" s="2"/>
      <c r="F1" s="4"/>
      <c r="G1" s="2"/>
      <c r="H1" s="4"/>
      <c r="I1" s="2"/>
      <c r="J1" s="4"/>
      <c r="K1" s="4"/>
      <c r="L1" s="4"/>
      <c r="M1" s="4"/>
      <c r="N1" s="4"/>
      <c r="O1" s="3"/>
      <c r="P1" s="3"/>
      <c r="Q1" s="1"/>
      <c r="R1" s="4"/>
      <c r="S1" s="3"/>
      <c r="T1" s="4"/>
      <c r="U1" s="2"/>
      <c r="V1" s="4"/>
      <c r="W1" s="2"/>
      <c r="X1" s="4"/>
    </row>
    <row r="2" spans="1:24" ht="18">
      <c r="A2" s="394"/>
      <c r="B2" s="98"/>
      <c r="C2" s="260"/>
      <c r="D2" s="98"/>
      <c r="E2" s="2"/>
      <c r="F2" s="4"/>
      <c r="G2" s="2"/>
      <c r="H2" s="4"/>
      <c r="I2" s="2"/>
      <c r="J2" s="4"/>
      <c r="K2" s="4"/>
      <c r="L2" s="4"/>
      <c r="M2" s="4"/>
      <c r="N2" s="4"/>
      <c r="O2" s="3"/>
      <c r="P2" s="3"/>
      <c r="Q2" s="1"/>
      <c r="R2" s="4"/>
      <c r="S2" s="3"/>
      <c r="T2" s="4"/>
      <c r="U2" s="2"/>
      <c r="V2" s="4"/>
      <c r="W2" s="2"/>
      <c r="X2" s="4"/>
    </row>
    <row r="3" spans="3:24" ht="13.5" thickBot="1">
      <c r="C3" s="232" t="s">
        <v>656</v>
      </c>
      <c r="D3" s="113"/>
      <c r="E3" s="407"/>
      <c r="F3" s="408" t="s">
        <v>281</v>
      </c>
      <c r="G3" s="409"/>
      <c r="H3" s="408" t="s">
        <v>287</v>
      </c>
      <c r="I3" s="409"/>
      <c r="J3" s="408" t="s">
        <v>283</v>
      </c>
      <c r="K3" s="407"/>
      <c r="L3" s="410" t="s">
        <v>322</v>
      </c>
      <c r="M3" s="410"/>
      <c r="N3" s="410" t="s">
        <v>288</v>
      </c>
      <c r="O3" s="411"/>
      <c r="P3" s="410" t="s">
        <v>285</v>
      </c>
      <c r="Q3" s="412"/>
      <c r="R3" s="410" t="s">
        <v>290</v>
      </c>
      <c r="S3" s="411"/>
      <c r="T3" s="410" t="s">
        <v>284</v>
      </c>
      <c r="U3" s="407"/>
      <c r="V3" s="413" t="s">
        <v>289</v>
      </c>
      <c r="W3" s="407"/>
      <c r="X3" s="410" t="s">
        <v>286</v>
      </c>
    </row>
    <row r="4" spans="1:24" ht="12.75">
      <c r="A4" s="414">
        <v>1</v>
      </c>
      <c r="B4" s="258" t="s">
        <v>310</v>
      </c>
      <c r="C4" s="261">
        <v>0.25689202304421627</v>
      </c>
      <c r="D4" s="5"/>
      <c r="E4" s="132" t="s">
        <v>291</v>
      </c>
      <c r="F4" s="402">
        <v>0.2972</v>
      </c>
      <c r="G4" s="174" t="s">
        <v>295</v>
      </c>
      <c r="H4" s="400">
        <v>0.5523</v>
      </c>
      <c r="I4" s="174" t="s">
        <v>295</v>
      </c>
      <c r="J4" s="400">
        <v>0.438</v>
      </c>
      <c r="K4" s="174" t="s">
        <v>310</v>
      </c>
      <c r="L4" s="400">
        <v>0.6672</v>
      </c>
      <c r="M4" s="174" t="s">
        <v>299</v>
      </c>
      <c r="N4" s="400">
        <v>0.4893</v>
      </c>
      <c r="O4" s="165" t="s">
        <v>299</v>
      </c>
      <c r="P4" s="400">
        <v>0.2964</v>
      </c>
      <c r="Q4" s="174" t="s">
        <v>298</v>
      </c>
      <c r="R4" s="400">
        <v>0.2895</v>
      </c>
      <c r="S4" s="174" t="s">
        <v>298</v>
      </c>
      <c r="T4" s="400">
        <v>0.2104</v>
      </c>
      <c r="U4" s="163" t="s">
        <v>292</v>
      </c>
      <c r="V4" s="400">
        <v>0.1893</v>
      </c>
      <c r="W4" s="174" t="s">
        <v>304</v>
      </c>
      <c r="X4" s="400">
        <v>0.3701</v>
      </c>
    </row>
    <row r="5" spans="1:24" ht="12.75">
      <c r="A5" s="414">
        <v>2</v>
      </c>
      <c r="B5" s="258" t="s">
        <v>292</v>
      </c>
      <c r="C5" s="261">
        <v>0.25442756071153133</v>
      </c>
      <c r="D5" s="5"/>
      <c r="E5" s="163" t="s">
        <v>305</v>
      </c>
      <c r="F5" s="400">
        <v>0.2781</v>
      </c>
      <c r="G5" s="133" t="s">
        <v>291</v>
      </c>
      <c r="H5" s="402">
        <v>0.4699</v>
      </c>
      <c r="I5" s="133" t="s">
        <v>291</v>
      </c>
      <c r="J5" s="402">
        <v>0.3889</v>
      </c>
      <c r="K5" s="133" t="s">
        <v>291</v>
      </c>
      <c r="L5" s="402">
        <v>0.6543</v>
      </c>
      <c r="M5" s="174" t="s">
        <v>301</v>
      </c>
      <c r="N5" s="400">
        <v>0.4111</v>
      </c>
      <c r="O5" s="165" t="s">
        <v>298</v>
      </c>
      <c r="P5" s="400">
        <v>0.2443</v>
      </c>
      <c r="Q5" s="174" t="s">
        <v>292</v>
      </c>
      <c r="R5" s="400">
        <v>0.2752</v>
      </c>
      <c r="S5" s="174" t="s">
        <v>292</v>
      </c>
      <c r="T5" s="400">
        <v>0.2095</v>
      </c>
      <c r="U5" s="163" t="s">
        <v>293</v>
      </c>
      <c r="V5" s="400">
        <v>0.1632</v>
      </c>
      <c r="W5" s="174" t="s">
        <v>300</v>
      </c>
      <c r="X5" s="400">
        <v>0.3361</v>
      </c>
    </row>
    <row r="6" spans="1:29" ht="12.75">
      <c r="A6" s="414">
        <v>3</v>
      </c>
      <c r="B6" s="259" t="s">
        <v>291</v>
      </c>
      <c r="C6" s="262">
        <v>0.24484516884992755</v>
      </c>
      <c r="D6" s="5"/>
      <c r="E6" s="163" t="s">
        <v>298</v>
      </c>
      <c r="F6" s="400">
        <v>0.2648</v>
      </c>
      <c r="G6" s="174" t="s">
        <v>297</v>
      </c>
      <c r="H6" s="400">
        <v>0.4569</v>
      </c>
      <c r="I6" s="174" t="s">
        <v>310</v>
      </c>
      <c r="J6" s="400">
        <v>0.3553</v>
      </c>
      <c r="K6" s="174" t="s">
        <v>302</v>
      </c>
      <c r="L6" s="400">
        <v>0.5611</v>
      </c>
      <c r="M6" s="133" t="s">
        <v>291</v>
      </c>
      <c r="N6" s="402">
        <v>0.4022</v>
      </c>
      <c r="O6" s="165" t="s">
        <v>293</v>
      </c>
      <c r="P6" s="400">
        <v>0.2428</v>
      </c>
      <c r="Q6" s="174" t="s">
        <v>310</v>
      </c>
      <c r="R6" s="400">
        <v>0.2484</v>
      </c>
      <c r="S6" s="174" t="s">
        <v>315</v>
      </c>
      <c r="T6" s="400">
        <v>0.2033</v>
      </c>
      <c r="U6" s="163" t="s">
        <v>306</v>
      </c>
      <c r="V6" s="400">
        <v>0.1618</v>
      </c>
      <c r="W6" s="174" t="s">
        <v>296</v>
      </c>
      <c r="X6" s="400">
        <v>0.3159</v>
      </c>
      <c r="AC6" s="123"/>
    </row>
    <row r="7" spans="1:24" ht="12.75">
      <c r="A7" s="414">
        <v>4</v>
      </c>
      <c r="B7" s="258" t="s">
        <v>298</v>
      </c>
      <c r="C7" s="261">
        <v>0.2412684818656468</v>
      </c>
      <c r="D7" s="5"/>
      <c r="E7" s="163" t="s">
        <v>302</v>
      </c>
      <c r="F7" s="400">
        <v>0.2439</v>
      </c>
      <c r="G7" s="174" t="s">
        <v>292</v>
      </c>
      <c r="H7" s="400">
        <v>0.4524</v>
      </c>
      <c r="I7" s="174" t="s">
        <v>306</v>
      </c>
      <c r="J7" s="400">
        <v>0.3367</v>
      </c>
      <c r="K7" s="174" t="s">
        <v>305</v>
      </c>
      <c r="L7" s="400">
        <v>0.5113</v>
      </c>
      <c r="M7" s="174" t="s">
        <v>302</v>
      </c>
      <c r="N7" s="400">
        <v>0.3887</v>
      </c>
      <c r="O7" s="165" t="s">
        <v>310</v>
      </c>
      <c r="P7" s="400">
        <v>0.2368</v>
      </c>
      <c r="Q7" s="174" t="s">
        <v>302</v>
      </c>
      <c r="R7" s="400">
        <v>0.2434</v>
      </c>
      <c r="S7" s="174" t="s">
        <v>310</v>
      </c>
      <c r="T7" s="400">
        <v>0.1978</v>
      </c>
      <c r="U7" s="163" t="s">
        <v>294</v>
      </c>
      <c r="V7" s="400">
        <v>0.1617</v>
      </c>
      <c r="W7" s="174" t="s">
        <v>295</v>
      </c>
      <c r="X7" s="400">
        <v>0.2972</v>
      </c>
    </row>
    <row r="8" spans="1:24" ht="12.75">
      <c r="A8" s="415">
        <v>5</v>
      </c>
      <c r="B8" s="264" t="s">
        <v>315</v>
      </c>
      <c r="C8" s="265">
        <v>0.23055334773493927</v>
      </c>
      <c r="D8" s="6"/>
      <c r="E8" s="164" t="s">
        <v>306</v>
      </c>
      <c r="F8" s="401">
        <v>0.2185</v>
      </c>
      <c r="G8" s="172" t="s">
        <v>312</v>
      </c>
      <c r="H8" s="401">
        <v>0.4489</v>
      </c>
      <c r="I8" s="172" t="s">
        <v>292</v>
      </c>
      <c r="J8" s="401">
        <v>0.3302</v>
      </c>
      <c r="K8" s="172" t="s">
        <v>292</v>
      </c>
      <c r="L8" s="401">
        <v>0.4701</v>
      </c>
      <c r="M8" s="172" t="s">
        <v>306</v>
      </c>
      <c r="N8" s="401">
        <v>0.3807</v>
      </c>
      <c r="O8" s="173" t="s">
        <v>314</v>
      </c>
      <c r="P8" s="401">
        <v>0.2365</v>
      </c>
      <c r="Q8" s="172" t="s">
        <v>306</v>
      </c>
      <c r="R8" s="401">
        <v>0.2433</v>
      </c>
      <c r="S8" s="172" t="s">
        <v>303</v>
      </c>
      <c r="T8" s="401">
        <v>0.1937</v>
      </c>
      <c r="U8" s="164" t="s">
        <v>310</v>
      </c>
      <c r="V8" s="401">
        <v>0.1425</v>
      </c>
      <c r="W8" s="172" t="s">
        <v>310</v>
      </c>
      <c r="X8" s="401">
        <v>0.2684</v>
      </c>
    </row>
    <row r="9" spans="1:24" ht="12.75">
      <c r="A9" s="414">
        <v>6</v>
      </c>
      <c r="B9" s="258" t="s">
        <v>302</v>
      </c>
      <c r="C9" s="261">
        <v>0.22992505854538603</v>
      </c>
      <c r="D9" s="5"/>
      <c r="E9" s="163" t="s">
        <v>310</v>
      </c>
      <c r="F9" s="400">
        <v>0.2154</v>
      </c>
      <c r="G9" s="174" t="s">
        <v>300</v>
      </c>
      <c r="H9" s="400">
        <v>0.4448</v>
      </c>
      <c r="I9" s="174" t="s">
        <v>315</v>
      </c>
      <c r="J9" s="400">
        <v>0.3273</v>
      </c>
      <c r="K9" s="174" t="s">
        <v>314</v>
      </c>
      <c r="L9" s="400">
        <v>0.4663</v>
      </c>
      <c r="M9" s="174" t="s">
        <v>292</v>
      </c>
      <c r="N9" s="400">
        <v>0.3151</v>
      </c>
      <c r="O9" s="165" t="s">
        <v>292</v>
      </c>
      <c r="P9" s="400">
        <v>0.2279</v>
      </c>
      <c r="Q9" s="174" t="s">
        <v>296</v>
      </c>
      <c r="R9" s="400">
        <v>0.2169</v>
      </c>
      <c r="S9" s="174" t="s">
        <v>302</v>
      </c>
      <c r="T9" s="400">
        <v>0.1808</v>
      </c>
      <c r="U9" s="163" t="s">
        <v>298</v>
      </c>
      <c r="V9" s="400">
        <v>0.1376</v>
      </c>
      <c r="W9" s="174" t="s">
        <v>293</v>
      </c>
      <c r="X9" s="400">
        <v>0.2577</v>
      </c>
    </row>
    <row r="10" spans="1:24" ht="12.75">
      <c r="A10" s="414">
        <v>7</v>
      </c>
      <c r="B10" s="258" t="s">
        <v>306</v>
      </c>
      <c r="C10" s="261">
        <v>0.2258457373901767</v>
      </c>
      <c r="D10" s="5"/>
      <c r="E10" s="163" t="s">
        <v>297</v>
      </c>
      <c r="F10" s="406">
        <v>0.2145</v>
      </c>
      <c r="G10" s="174" t="s">
        <v>302</v>
      </c>
      <c r="H10" s="400">
        <v>0.4402</v>
      </c>
      <c r="I10" s="174" t="s">
        <v>303</v>
      </c>
      <c r="J10" s="400">
        <v>0.3162</v>
      </c>
      <c r="K10" s="174" t="s">
        <v>308</v>
      </c>
      <c r="L10" s="400">
        <v>0.4613</v>
      </c>
      <c r="M10" s="174" t="s">
        <v>305</v>
      </c>
      <c r="N10" s="400">
        <v>0.306</v>
      </c>
      <c r="O10" s="165" t="s">
        <v>309</v>
      </c>
      <c r="P10" s="400">
        <v>0.2243</v>
      </c>
      <c r="Q10" s="174" t="s">
        <v>309</v>
      </c>
      <c r="R10" s="400">
        <v>0.2137</v>
      </c>
      <c r="S10" s="174" t="s">
        <v>309</v>
      </c>
      <c r="T10" s="400">
        <v>0.1782</v>
      </c>
      <c r="U10" s="163" t="s">
        <v>314</v>
      </c>
      <c r="V10" s="400">
        <v>0.121</v>
      </c>
      <c r="W10" s="174" t="s">
        <v>306</v>
      </c>
      <c r="X10" s="400">
        <v>0.2095</v>
      </c>
    </row>
    <row r="11" spans="1:24" ht="12.75">
      <c r="A11" s="414">
        <v>8</v>
      </c>
      <c r="B11" s="258" t="s">
        <v>309</v>
      </c>
      <c r="C11" s="261">
        <v>0.21081073288070812</v>
      </c>
      <c r="D11" s="5"/>
      <c r="E11" s="163" t="s">
        <v>292</v>
      </c>
      <c r="F11" s="400">
        <v>0.2105</v>
      </c>
      <c r="G11" s="174" t="s">
        <v>306</v>
      </c>
      <c r="H11" s="400">
        <v>0.4307</v>
      </c>
      <c r="I11" s="174" t="s">
        <v>305</v>
      </c>
      <c r="J11" s="400">
        <v>0.3089</v>
      </c>
      <c r="K11" s="174" t="s">
        <v>303</v>
      </c>
      <c r="L11" s="400">
        <v>0.4332</v>
      </c>
      <c r="M11" s="174" t="s">
        <v>310</v>
      </c>
      <c r="N11" s="400">
        <v>0.2716</v>
      </c>
      <c r="O11" s="134" t="s">
        <v>291</v>
      </c>
      <c r="P11" s="402">
        <v>0.2219</v>
      </c>
      <c r="Q11" s="174" t="s">
        <v>314</v>
      </c>
      <c r="R11" s="400">
        <v>0.2119</v>
      </c>
      <c r="S11" s="174" t="s">
        <v>297</v>
      </c>
      <c r="T11" s="400">
        <v>0.1721</v>
      </c>
      <c r="U11" s="163" t="s">
        <v>315</v>
      </c>
      <c r="V11" s="400">
        <v>0.1097</v>
      </c>
      <c r="W11" s="174" t="s">
        <v>309</v>
      </c>
      <c r="X11" s="400">
        <v>0.1998</v>
      </c>
    </row>
    <row r="12" spans="1:24" ht="12.75">
      <c r="A12" s="414">
        <v>9</v>
      </c>
      <c r="B12" s="258" t="s">
        <v>314</v>
      </c>
      <c r="C12" s="261">
        <v>0.20434577286987987</v>
      </c>
      <c r="D12" s="5"/>
      <c r="E12" s="163" t="s">
        <v>314</v>
      </c>
      <c r="F12" s="400">
        <v>0.2073</v>
      </c>
      <c r="G12" s="174" t="s">
        <v>319</v>
      </c>
      <c r="H12" s="400">
        <v>0.4297</v>
      </c>
      <c r="I12" s="174" t="s">
        <v>309</v>
      </c>
      <c r="J12" s="400">
        <v>0.2908</v>
      </c>
      <c r="K12" s="174" t="s">
        <v>315</v>
      </c>
      <c r="L12" s="400">
        <v>0.4264</v>
      </c>
      <c r="M12" s="174" t="s">
        <v>319</v>
      </c>
      <c r="N12" s="400">
        <v>0.2491</v>
      </c>
      <c r="O12" s="165" t="s">
        <v>303</v>
      </c>
      <c r="P12" s="400">
        <v>0.2184</v>
      </c>
      <c r="Q12" s="174" t="s">
        <v>307</v>
      </c>
      <c r="R12" s="400">
        <v>0.1876</v>
      </c>
      <c r="S12" s="174" t="s">
        <v>306</v>
      </c>
      <c r="T12" s="400">
        <v>0.1592</v>
      </c>
      <c r="U12" s="163" t="s">
        <v>303</v>
      </c>
      <c r="V12" s="400">
        <v>0.1084</v>
      </c>
      <c r="W12" s="174" t="s">
        <v>294</v>
      </c>
      <c r="X12" s="400">
        <v>0.1817</v>
      </c>
    </row>
    <row r="13" spans="1:24" ht="12.75">
      <c r="A13" s="415">
        <v>10</v>
      </c>
      <c r="B13" s="264" t="s">
        <v>303</v>
      </c>
      <c r="C13" s="265">
        <v>0.19746972316155026</v>
      </c>
      <c r="D13" s="6"/>
      <c r="E13" s="164" t="s">
        <v>315</v>
      </c>
      <c r="F13" s="401">
        <v>0.2031</v>
      </c>
      <c r="G13" s="172" t="s">
        <v>309</v>
      </c>
      <c r="H13" s="401">
        <v>0.4211</v>
      </c>
      <c r="I13" s="172" t="s">
        <v>302</v>
      </c>
      <c r="J13" s="401">
        <v>0.2878</v>
      </c>
      <c r="K13" s="172" t="s">
        <v>298</v>
      </c>
      <c r="L13" s="401">
        <v>0.4005</v>
      </c>
      <c r="M13" s="172" t="s">
        <v>298</v>
      </c>
      <c r="N13" s="401">
        <v>0.2197</v>
      </c>
      <c r="O13" s="173" t="s">
        <v>302</v>
      </c>
      <c r="P13" s="401">
        <v>0.2173</v>
      </c>
      <c r="Q13" s="172" t="s">
        <v>315</v>
      </c>
      <c r="R13" s="401">
        <v>0.1836</v>
      </c>
      <c r="S13" s="172" t="s">
        <v>314</v>
      </c>
      <c r="T13" s="401">
        <v>0.1584</v>
      </c>
      <c r="U13" s="164" t="s">
        <v>309</v>
      </c>
      <c r="V13" s="401">
        <v>0.1007</v>
      </c>
      <c r="W13" s="172" t="s">
        <v>312</v>
      </c>
      <c r="X13" s="401">
        <v>0.1783</v>
      </c>
    </row>
    <row r="14" spans="1:24" ht="12.75">
      <c r="A14" s="414">
        <v>11</v>
      </c>
      <c r="B14" s="258" t="s">
        <v>305</v>
      </c>
      <c r="C14" s="261">
        <v>0.1941869717709921</v>
      </c>
      <c r="D14" s="5"/>
      <c r="E14" s="163" t="s">
        <v>313</v>
      </c>
      <c r="F14" s="400">
        <v>0.193</v>
      </c>
      <c r="G14" s="174" t="s">
        <v>307</v>
      </c>
      <c r="H14" s="400">
        <v>0.42</v>
      </c>
      <c r="I14" s="174" t="s">
        <v>313</v>
      </c>
      <c r="J14" s="400">
        <v>0.284</v>
      </c>
      <c r="K14" s="174" t="s">
        <v>299</v>
      </c>
      <c r="L14" s="400">
        <v>0.3891</v>
      </c>
      <c r="M14" s="174" t="s">
        <v>316</v>
      </c>
      <c r="N14" s="400">
        <v>0.2193</v>
      </c>
      <c r="O14" s="165" t="s">
        <v>315</v>
      </c>
      <c r="P14" s="400">
        <v>0.2152</v>
      </c>
      <c r="Q14" s="133" t="s">
        <v>291</v>
      </c>
      <c r="R14" s="402">
        <v>0.1763</v>
      </c>
      <c r="S14" s="133" t="s">
        <v>291</v>
      </c>
      <c r="T14" s="402">
        <v>0.1532</v>
      </c>
      <c r="U14" s="163" t="s">
        <v>295</v>
      </c>
      <c r="V14" s="400">
        <v>0.0957</v>
      </c>
      <c r="W14" s="174" t="s">
        <v>298</v>
      </c>
      <c r="X14" s="400">
        <v>0.173</v>
      </c>
    </row>
    <row r="15" spans="1:24" ht="12.75">
      <c r="A15" s="414">
        <v>12</v>
      </c>
      <c r="B15" s="258" t="s">
        <v>297</v>
      </c>
      <c r="C15" s="261">
        <v>0.18807660800495507</v>
      </c>
      <c r="D15" s="5"/>
      <c r="E15" s="163" t="s">
        <v>293</v>
      </c>
      <c r="F15" s="400">
        <v>0.1815</v>
      </c>
      <c r="G15" s="174" t="s">
        <v>315</v>
      </c>
      <c r="H15" s="400">
        <v>0.4088</v>
      </c>
      <c r="I15" s="174" t="s">
        <v>314</v>
      </c>
      <c r="J15" s="400">
        <v>0.2721</v>
      </c>
      <c r="K15" s="174" t="s">
        <v>309</v>
      </c>
      <c r="L15" s="400">
        <v>0.3757</v>
      </c>
      <c r="M15" s="174" t="s">
        <v>315</v>
      </c>
      <c r="N15" s="400">
        <v>0.2092</v>
      </c>
      <c r="O15" s="165" t="s">
        <v>306</v>
      </c>
      <c r="P15" s="400">
        <v>0.2094</v>
      </c>
      <c r="Q15" s="174" t="s">
        <v>303</v>
      </c>
      <c r="R15" s="400">
        <v>0.1598</v>
      </c>
      <c r="S15" s="174" t="s">
        <v>317</v>
      </c>
      <c r="T15" s="400">
        <v>0.1504</v>
      </c>
      <c r="U15" s="163" t="s">
        <v>320</v>
      </c>
      <c r="V15" s="400">
        <v>0.0851</v>
      </c>
      <c r="W15" s="174" t="s">
        <v>292</v>
      </c>
      <c r="X15" s="400">
        <v>0.1628</v>
      </c>
    </row>
    <row r="16" spans="1:24" ht="12.75">
      <c r="A16" s="414">
        <v>13</v>
      </c>
      <c r="B16" s="258" t="s">
        <v>319</v>
      </c>
      <c r="C16" s="261">
        <v>0.1735690574147699</v>
      </c>
      <c r="D16" s="5"/>
      <c r="E16" s="163" t="s">
        <v>309</v>
      </c>
      <c r="F16" s="400">
        <v>0.1712</v>
      </c>
      <c r="G16" s="174" t="s">
        <v>304</v>
      </c>
      <c r="H16" s="400">
        <v>0.3974</v>
      </c>
      <c r="I16" s="174" t="s">
        <v>317</v>
      </c>
      <c r="J16" s="400">
        <v>0.268</v>
      </c>
      <c r="K16" s="174" t="s">
        <v>319</v>
      </c>
      <c r="L16" s="400">
        <v>0.3726</v>
      </c>
      <c r="M16" s="174" t="s">
        <v>296</v>
      </c>
      <c r="N16" s="400">
        <v>0.206</v>
      </c>
      <c r="O16" s="165" t="s">
        <v>305</v>
      </c>
      <c r="P16" s="400">
        <v>0.1996</v>
      </c>
      <c r="Q16" s="174" t="s">
        <v>297</v>
      </c>
      <c r="R16" s="400">
        <v>0.1587</v>
      </c>
      <c r="S16" s="174" t="s">
        <v>312</v>
      </c>
      <c r="T16" s="400">
        <v>0.1483</v>
      </c>
      <c r="U16" s="132" t="s">
        <v>291</v>
      </c>
      <c r="V16" s="402">
        <v>0.0801</v>
      </c>
      <c r="W16" s="174" t="s">
        <v>314</v>
      </c>
      <c r="X16" s="400">
        <v>0.1518</v>
      </c>
    </row>
    <row r="17" spans="1:24" ht="12.75">
      <c r="A17" s="414">
        <v>14</v>
      </c>
      <c r="B17" s="258" t="s">
        <v>295</v>
      </c>
      <c r="C17" s="261">
        <v>0.1664511959465387</v>
      </c>
      <c r="D17" s="5"/>
      <c r="E17" s="163" t="s">
        <v>295</v>
      </c>
      <c r="F17" s="400">
        <v>0.168</v>
      </c>
      <c r="G17" s="174" t="s">
        <v>298</v>
      </c>
      <c r="H17" s="400">
        <v>0.3886</v>
      </c>
      <c r="I17" s="174" t="s">
        <v>298</v>
      </c>
      <c r="J17" s="400">
        <v>0.2666</v>
      </c>
      <c r="K17" s="174" t="s">
        <v>320</v>
      </c>
      <c r="L17" s="400">
        <v>0.3593</v>
      </c>
      <c r="M17" s="174" t="s">
        <v>321</v>
      </c>
      <c r="N17" s="400">
        <v>0.2056</v>
      </c>
      <c r="O17" s="165" t="s">
        <v>297</v>
      </c>
      <c r="P17" s="400">
        <v>0.166</v>
      </c>
      <c r="Q17" s="174" t="s">
        <v>305</v>
      </c>
      <c r="R17" s="400">
        <v>0.1506</v>
      </c>
      <c r="S17" s="174" t="s">
        <v>320</v>
      </c>
      <c r="T17" s="400">
        <v>0.1453</v>
      </c>
      <c r="U17" s="163" t="s">
        <v>302</v>
      </c>
      <c r="V17" s="400">
        <v>0.0752</v>
      </c>
      <c r="W17" s="174" t="s">
        <v>301</v>
      </c>
      <c r="X17" s="400">
        <v>0.1439</v>
      </c>
    </row>
    <row r="18" spans="1:24" ht="12.75">
      <c r="A18" s="415">
        <v>15</v>
      </c>
      <c r="B18" s="264" t="s">
        <v>320</v>
      </c>
      <c r="C18" s="265">
        <v>0.16220461476582032</v>
      </c>
      <c r="D18" s="6"/>
      <c r="E18" s="164" t="s">
        <v>303</v>
      </c>
      <c r="F18" s="401">
        <v>0.1626</v>
      </c>
      <c r="G18" s="172" t="s">
        <v>305</v>
      </c>
      <c r="H18" s="401">
        <v>0.3883</v>
      </c>
      <c r="I18" s="172" t="s">
        <v>320</v>
      </c>
      <c r="J18" s="401">
        <v>0.2646</v>
      </c>
      <c r="K18" s="172" t="s">
        <v>317</v>
      </c>
      <c r="L18" s="401">
        <v>0.35</v>
      </c>
      <c r="M18" s="172" t="s">
        <v>295</v>
      </c>
      <c r="N18" s="401">
        <v>0.2024</v>
      </c>
      <c r="O18" s="173" t="s">
        <v>319</v>
      </c>
      <c r="P18" s="401">
        <v>0.1649</v>
      </c>
      <c r="Q18" s="172" t="s">
        <v>295</v>
      </c>
      <c r="R18" s="401">
        <v>0.144</v>
      </c>
      <c r="S18" s="172" t="s">
        <v>307</v>
      </c>
      <c r="T18" s="401">
        <v>0.1425</v>
      </c>
      <c r="U18" s="164" t="s">
        <v>316</v>
      </c>
      <c r="V18" s="401">
        <v>0.0736</v>
      </c>
      <c r="W18" s="172" t="s">
        <v>303</v>
      </c>
      <c r="X18" s="401">
        <v>0.1416</v>
      </c>
    </row>
    <row r="19" spans="1:24" ht="12.75">
      <c r="A19" s="414">
        <v>16</v>
      </c>
      <c r="B19" s="258" t="s">
        <v>307</v>
      </c>
      <c r="C19" s="261">
        <v>0.1589940169078632</v>
      </c>
      <c r="D19" s="5"/>
      <c r="E19" s="163" t="s">
        <v>307</v>
      </c>
      <c r="F19" s="400">
        <v>0.1538</v>
      </c>
      <c r="G19" s="174" t="s">
        <v>310</v>
      </c>
      <c r="H19" s="400">
        <v>0.3877</v>
      </c>
      <c r="I19" s="174" t="s">
        <v>307</v>
      </c>
      <c r="J19" s="400">
        <v>0.2193</v>
      </c>
      <c r="K19" s="174" t="s">
        <v>296</v>
      </c>
      <c r="L19" s="400">
        <v>0.3025</v>
      </c>
      <c r="M19" s="174" t="s">
        <v>297</v>
      </c>
      <c r="N19" s="400">
        <v>0.1975</v>
      </c>
      <c r="O19" s="165" t="s">
        <v>295</v>
      </c>
      <c r="P19" s="400">
        <v>0.1501</v>
      </c>
      <c r="Q19" s="174" t="s">
        <v>319</v>
      </c>
      <c r="R19" s="400">
        <v>0.1382</v>
      </c>
      <c r="S19" s="174" t="s">
        <v>319</v>
      </c>
      <c r="T19" s="400">
        <v>0.136</v>
      </c>
      <c r="U19" s="163" t="s">
        <v>321</v>
      </c>
      <c r="V19" s="400">
        <v>0.0728</v>
      </c>
      <c r="W19" s="174" t="s">
        <v>305</v>
      </c>
      <c r="X19" s="400">
        <v>0.1413</v>
      </c>
    </row>
    <row r="20" spans="1:24" ht="12.75">
      <c r="A20" s="414">
        <v>17</v>
      </c>
      <c r="B20" s="258" t="s">
        <v>299</v>
      </c>
      <c r="C20" s="261">
        <v>0.15882495156835563</v>
      </c>
      <c r="D20" s="5"/>
      <c r="E20" s="163" t="s">
        <v>319</v>
      </c>
      <c r="F20" s="400">
        <v>0.1448</v>
      </c>
      <c r="G20" s="174" t="s">
        <v>320</v>
      </c>
      <c r="H20" s="400">
        <v>0.382</v>
      </c>
      <c r="I20" s="174" t="s">
        <v>297</v>
      </c>
      <c r="J20" s="400">
        <v>0.2092</v>
      </c>
      <c r="K20" s="174" t="s">
        <v>300</v>
      </c>
      <c r="L20" s="400">
        <v>0.2715</v>
      </c>
      <c r="M20" s="174" t="s">
        <v>314</v>
      </c>
      <c r="N20" s="400">
        <v>0.1836</v>
      </c>
      <c r="O20" s="165" t="s">
        <v>320</v>
      </c>
      <c r="P20" s="400">
        <v>0.127</v>
      </c>
      <c r="Q20" s="174" t="s">
        <v>300</v>
      </c>
      <c r="R20" s="400">
        <v>0.1262</v>
      </c>
      <c r="S20" s="174" t="s">
        <v>295</v>
      </c>
      <c r="T20" s="400">
        <v>0.1277</v>
      </c>
      <c r="U20" s="163" t="s">
        <v>305</v>
      </c>
      <c r="V20" s="400">
        <v>0.0709</v>
      </c>
      <c r="W20" s="174" t="s">
        <v>315</v>
      </c>
      <c r="X20" s="400">
        <v>0.1353</v>
      </c>
    </row>
    <row r="21" spans="1:24" ht="12.75">
      <c r="A21" s="414">
        <v>18</v>
      </c>
      <c r="B21" s="258" t="s">
        <v>293</v>
      </c>
      <c r="C21" s="261">
        <v>0.15473857336563884</v>
      </c>
      <c r="D21" s="5"/>
      <c r="E21" s="163" t="s">
        <v>300</v>
      </c>
      <c r="F21" s="400">
        <v>0.1244</v>
      </c>
      <c r="G21" s="174" t="s">
        <v>314</v>
      </c>
      <c r="H21" s="400">
        <v>0.3781</v>
      </c>
      <c r="I21" s="174" t="s">
        <v>319</v>
      </c>
      <c r="J21" s="400">
        <v>0.2085</v>
      </c>
      <c r="K21" s="174" t="s">
        <v>307</v>
      </c>
      <c r="L21" s="404">
        <v>0.2639</v>
      </c>
      <c r="M21" s="174" t="s">
        <v>312</v>
      </c>
      <c r="N21" s="400">
        <v>0.1665</v>
      </c>
      <c r="O21" s="165" t="s">
        <v>321</v>
      </c>
      <c r="P21" s="400">
        <v>0.119</v>
      </c>
      <c r="Q21" s="174" t="s">
        <v>316</v>
      </c>
      <c r="R21" s="400">
        <v>0.1247</v>
      </c>
      <c r="S21" s="174" t="s">
        <v>296</v>
      </c>
      <c r="T21" s="400">
        <v>0.1238</v>
      </c>
      <c r="U21" s="163" t="s">
        <v>297</v>
      </c>
      <c r="V21" s="400">
        <v>0.0688</v>
      </c>
      <c r="W21" s="174" t="s">
        <v>321</v>
      </c>
      <c r="X21" s="400">
        <v>0.1349</v>
      </c>
    </row>
    <row r="22" spans="1:24" ht="12.75">
      <c r="A22" s="414">
        <v>19</v>
      </c>
      <c r="B22" s="258" t="s">
        <v>317</v>
      </c>
      <c r="C22" s="261">
        <v>0.15113802455218905</v>
      </c>
      <c r="D22" s="5"/>
      <c r="E22" s="163" t="s">
        <v>317</v>
      </c>
      <c r="F22" s="400">
        <v>0.123</v>
      </c>
      <c r="G22" s="174" t="s">
        <v>317</v>
      </c>
      <c r="H22" s="400">
        <v>0.3728</v>
      </c>
      <c r="I22" s="174" t="s">
        <v>300</v>
      </c>
      <c r="J22" s="400">
        <v>0.1937</v>
      </c>
      <c r="K22" s="174" t="s">
        <v>306</v>
      </c>
      <c r="L22" s="400">
        <v>0.2335</v>
      </c>
      <c r="M22" s="174" t="s">
        <v>320</v>
      </c>
      <c r="N22" s="400">
        <v>0.1631</v>
      </c>
      <c r="O22" s="165" t="s">
        <v>312</v>
      </c>
      <c r="P22" s="400">
        <v>0.1135</v>
      </c>
      <c r="Q22" s="174" t="s">
        <v>320</v>
      </c>
      <c r="R22" s="400">
        <v>0.1153</v>
      </c>
      <c r="S22" s="174" t="s">
        <v>321</v>
      </c>
      <c r="T22" s="400">
        <v>0.1221</v>
      </c>
      <c r="U22" s="163" t="s">
        <v>308</v>
      </c>
      <c r="V22" s="400">
        <v>0.0637</v>
      </c>
      <c r="W22" s="174" t="s">
        <v>297</v>
      </c>
      <c r="X22" s="400">
        <v>0.1294</v>
      </c>
    </row>
    <row r="23" spans="1:24" ht="12.75">
      <c r="A23" s="415">
        <v>20</v>
      </c>
      <c r="B23" s="264" t="s">
        <v>300</v>
      </c>
      <c r="C23" s="265">
        <v>0.14723891971238284</v>
      </c>
      <c r="D23" s="6"/>
      <c r="E23" s="164" t="s">
        <v>316</v>
      </c>
      <c r="F23" s="401">
        <v>0.1215</v>
      </c>
      <c r="G23" s="172" t="s">
        <v>321</v>
      </c>
      <c r="H23" s="401">
        <v>0.3593</v>
      </c>
      <c r="I23" s="172" t="s">
        <v>316</v>
      </c>
      <c r="J23" s="401">
        <v>0.1862</v>
      </c>
      <c r="K23" s="172" t="s">
        <v>297</v>
      </c>
      <c r="L23" s="401">
        <v>0.1943</v>
      </c>
      <c r="M23" s="172" t="s">
        <v>317</v>
      </c>
      <c r="N23" s="401">
        <v>0.1355</v>
      </c>
      <c r="O23" s="173" t="s">
        <v>300</v>
      </c>
      <c r="P23" s="401">
        <v>0.1043</v>
      </c>
      <c r="Q23" s="172" t="s">
        <v>313</v>
      </c>
      <c r="R23" s="401">
        <v>0.1107</v>
      </c>
      <c r="S23" s="172" t="s">
        <v>316</v>
      </c>
      <c r="T23" s="401">
        <v>0.1183</v>
      </c>
      <c r="U23" s="164" t="s">
        <v>311</v>
      </c>
      <c r="V23" s="401">
        <v>0.0617</v>
      </c>
      <c r="W23" s="172" t="s">
        <v>302</v>
      </c>
      <c r="X23" s="401">
        <v>0.1239</v>
      </c>
    </row>
    <row r="24" spans="1:24" ht="12.75">
      <c r="A24" s="414">
        <v>21</v>
      </c>
      <c r="B24" s="258" t="s">
        <v>312</v>
      </c>
      <c r="C24" s="261">
        <v>0.14621698746966397</v>
      </c>
      <c r="D24" s="5"/>
      <c r="E24" s="163" t="s">
        <v>320</v>
      </c>
      <c r="F24" s="400">
        <v>0.1181</v>
      </c>
      <c r="G24" s="174" t="s">
        <v>318</v>
      </c>
      <c r="H24" s="400">
        <v>0.3542</v>
      </c>
      <c r="I24" s="174" t="s">
        <v>301</v>
      </c>
      <c r="J24" s="400">
        <v>0.1799</v>
      </c>
      <c r="K24" s="174" t="s">
        <v>318</v>
      </c>
      <c r="L24" s="400">
        <v>0.1762</v>
      </c>
      <c r="M24" s="174" t="s">
        <v>293</v>
      </c>
      <c r="N24" s="400">
        <v>0.134</v>
      </c>
      <c r="O24" s="165" t="s">
        <v>304</v>
      </c>
      <c r="P24" s="400">
        <v>0.0909</v>
      </c>
      <c r="Q24" s="174" t="s">
        <v>321</v>
      </c>
      <c r="R24" s="400">
        <v>0.1066</v>
      </c>
      <c r="S24" s="174" t="s">
        <v>305</v>
      </c>
      <c r="T24" s="400">
        <v>0.1183</v>
      </c>
      <c r="U24" s="163" t="s">
        <v>319</v>
      </c>
      <c r="V24" s="400">
        <v>0.0586</v>
      </c>
      <c r="W24" s="174" t="s">
        <v>307</v>
      </c>
      <c r="X24" s="400">
        <v>0.1203</v>
      </c>
    </row>
    <row r="25" spans="1:24" ht="12.75">
      <c r="A25" s="414">
        <v>22</v>
      </c>
      <c r="B25" s="258" t="s">
        <v>321</v>
      </c>
      <c r="C25" s="261">
        <v>0.1373040520159067</v>
      </c>
      <c r="D25" s="5"/>
      <c r="E25" s="163" t="s">
        <v>321</v>
      </c>
      <c r="F25" s="400">
        <v>0.1081</v>
      </c>
      <c r="G25" s="174" t="s">
        <v>313</v>
      </c>
      <c r="H25" s="400">
        <v>0.3361</v>
      </c>
      <c r="I25" s="174" t="s">
        <v>304</v>
      </c>
      <c r="J25" s="400">
        <v>0.1788</v>
      </c>
      <c r="K25" s="174" t="s">
        <v>311</v>
      </c>
      <c r="L25" s="400">
        <v>0.1691</v>
      </c>
      <c r="M25" s="174" t="s">
        <v>309</v>
      </c>
      <c r="N25" s="400">
        <v>0.1221</v>
      </c>
      <c r="O25" s="165" t="s">
        <v>308</v>
      </c>
      <c r="P25" s="400">
        <v>0.0906</v>
      </c>
      <c r="Q25" s="174" t="s">
        <v>317</v>
      </c>
      <c r="R25" s="400">
        <v>0.0918</v>
      </c>
      <c r="S25" s="174" t="s">
        <v>311</v>
      </c>
      <c r="T25" s="400">
        <v>0.1151</v>
      </c>
      <c r="U25" s="163" t="s">
        <v>304</v>
      </c>
      <c r="V25" s="400">
        <v>0.0574</v>
      </c>
      <c r="W25" s="174" t="s">
        <v>319</v>
      </c>
      <c r="X25" s="400">
        <v>0.1098</v>
      </c>
    </row>
    <row r="26" spans="1:24" ht="12.75">
      <c r="A26" s="414">
        <v>23</v>
      </c>
      <c r="B26" s="258" t="s">
        <v>313</v>
      </c>
      <c r="C26" s="261">
        <v>0.12944163281983143</v>
      </c>
      <c r="D26" s="5"/>
      <c r="E26" s="163" t="s">
        <v>308</v>
      </c>
      <c r="F26" s="400">
        <v>0.1079</v>
      </c>
      <c r="G26" s="174" t="s">
        <v>303</v>
      </c>
      <c r="H26" s="400">
        <v>0.3239</v>
      </c>
      <c r="I26" s="174" t="s">
        <v>321</v>
      </c>
      <c r="J26" s="400">
        <v>0.1785</v>
      </c>
      <c r="K26" s="174" t="s">
        <v>321</v>
      </c>
      <c r="L26" s="400">
        <v>0.1557</v>
      </c>
      <c r="M26" s="174" t="s">
        <v>303</v>
      </c>
      <c r="N26" s="400">
        <v>0.1015</v>
      </c>
      <c r="O26" s="165" t="s">
        <v>313</v>
      </c>
      <c r="P26" s="400">
        <v>0.0883</v>
      </c>
      <c r="Q26" s="174" t="s">
        <v>304</v>
      </c>
      <c r="R26" s="400">
        <v>0.0913</v>
      </c>
      <c r="S26" s="174" t="s">
        <v>300</v>
      </c>
      <c r="T26" s="400">
        <v>0.1084</v>
      </c>
      <c r="U26" s="163" t="s">
        <v>312</v>
      </c>
      <c r="V26" s="400">
        <v>0.0558</v>
      </c>
      <c r="W26" s="174" t="s">
        <v>320</v>
      </c>
      <c r="X26" s="400">
        <v>0.1039</v>
      </c>
    </row>
    <row r="27" spans="1:24" ht="12.75">
      <c r="A27" s="414">
        <v>24</v>
      </c>
      <c r="B27" s="258" t="s">
        <v>296</v>
      </c>
      <c r="C27" s="261">
        <v>0.12167510000568842</v>
      </c>
      <c r="D27" s="5"/>
      <c r="E27" s="163" t="s">
        <v>318</v>
      </c>
      <c r="F27" s="400">
        <v>0.0848</v>
      </c>
      <c r="G27" s="174" t="s">
        <v>316</v>
      </c>
      <c r="H27" s="400">
        <v>0.3222</v>
      </c>
      <c r="I27" s="174" t="s">
        <v>308</v>
      </c>
      <c r="J27" s="400">
        <v>0.1681</v>
      </c>
      <c r="K27" s="174" t="s">
        <v>313</v>
      </c>
      <c r="L27" s="400">
        <v>0.1388</v>
      </c>
      <c r="M27" s="174" t="s">
        <v>300</v>
      </c>
      <c r="N27" s="400">
        <v>0.096</v>
      </c>
      <c r="O27" s="165" t="s">
        <v>307</v>
      </c>
      <c r="P27" s="400">
        <v>0.0878</v>
      </c>
      <c r="Q27" s="174" t="s">
        <v>293</v>
      </c>
      <c r="R27" s="400">
        <v>0.0771</v>
      </c>
      <c r="S27" s="174" t="s">
        <v>313</v>
      </c>
      <c r="T27" s="400">
        <v>0.1071</v>
      </c>
      <c r="U27" s="163" t="s">
        <v>299</v>
      </c>
      <c r="V27" s="400">
        <v>0.0513</v>
      </c>
      <c r="W27" s="133" t="s">
        <v>291</v>
      </c>
      <c r="X27" s="402">
        <v>0.0968</v>
      </c>
    </row>
    <row r="28" spans="1:24" ht="12.75">
      <c r="A28" s="415">
        <v>25</v>
      </c>
      <c r="B28" s="264" t="s">
        <v>304</v>
      </c>
      <c r="C28" s="265">
        <v>0.11871314175376775</v>
      </c>
      <c r="D28" s="6"/>
      <c r="E28" s="164" t="s">
        <v>312</v>
      </c>
      <c r="F28" s="401">
        <v>0.0784</v>
      </c>
      <c r="G28" s="172" t="s">
        <v>294</v>
      </c>
      <c r="H28" s="401">
        <v>0.2998</v>
      </c>
      <c r="I28" s="172" t="s">
        <v>311</v>
      </c>
      <c r="J28" s="401">
        <v>0.1605</v>
      </c>
      <c r="K28" s="172" t="s">
        <v>316</v>
      </c>
      <c r="L28" s="401">
        <v>0.1364</v>
      </c>
      <c r="M28" s="172" t="s">
        <v>308</v>
      </c>
      <c r="N28" s="401">
        <v>0.0882</v>
      </c>
      <c r="O28" s="173" t="s">
        <v>318</v>
      </c>
      <c r="P28" s="401">
        <v>0.0792</v>
      </c>
      <c r="Q28" s="172" t="s">
        <v>308</v>
      </c>
      <c r="R28" s="401">
        <v>0.0768</v>
      </c>
      <c r="S28" s="172" t="s">
        <v>304</v>
      </c>
      <c r="T28" s="401">
        <v>0.1063</v>
      </c>
      <c r="U28" s="164" t="s">
        <v>317</v>
      </c>
      <c r="V28" s="401">
        <v>0.0493</v>
      </c>
      <c r="W28" s="172" t="s">
        <v>313</v>
      </c>
      <c r="X28" s="401">
        <v>0.0916</v>
      </c>
    </row>
    <row r="29" spans="1:24" ht="12.75">
      <c r="A29" s="414">
        <v>26</v>
      </c>
      <c r="B29" s="258" t="s">
        <v>316</v>
      </c>
      <c r="C29" s="261">
        <v>0.11658713475854765</v>
      </c>
      <c r="D29" s="5"/>
      <c r="E29" s="163" t="s">
        <v>299</v>
      </c>
      <c r="F29" s="400">
        <v>0.0658</v>
      </c>
      <c r="G29" s="174" t="s">
        <v>299</v>
      </c>
      <c r="H29" s="400">
        <v>0.2683</v>
      </c>
      <c r="I29" s="174" t="s">
        <v>318</v>
      </c>
      <c r="J29" s="400">
        <v>0.1487</v>
      </c>
      <c r="K29" s="174" t="s">
        <v>295</v>
      </c>
      <c r="L29" s="400">
        <v>0.1334</v>
      </c>
      <c r="M29" s="174" t="s">
        <v>294</v>
      </c>
      <c r="N29" s="400">
        <v>0.0872</v>
      </c>
      <c r="O29" s="165" t="s">
        <v>317</v>
      </c>
      <c r="P29" s="400">
        <v>0.0754</v>
      </c>
      <c r="Q29" s="174" t="s">
        <v>301</v>
      </c>
      <c r="R29" s="400">
        <v>0.0714</v>
      </c>
      <c r="S29" s="174" t="s">
        <v>301</v>
      </c>
      <c r="T29" s="400">
        <v>0.0978</v>
      </c>
      <c r="U29" s="163" t="s">
        <v>307</v>
      </c>
      <c r="V29" s="400">
        <v>0.0458</v>
      </c>
      <c r="W29" s="174" t="s">
        <v>316</v>
      </c>
      <c r="X29" s="400">
        <v>0.0843</v>
      </c>
    </row>
    <row r="30" spans="1:24" ht="12.75">
      <c r="A30" s="414">
        <v>27</v>
      </c>
      <c r="B30" s="258" t="s">
        <v>301</v>
      </c>
      <c r="C30" s="261">
        <v>0.10134055525778343</v>
      </c>
      <c r="D30" s="5"/>
      <c r="E30" s="163" t="s">
        <v>304</v>
      </c>
      <c r="F30" s="400">
        <v>0.0609</v>
      </c>
      <c r="G30" s="174" t="s">
        <v>296</v>
      </c>
      <c r="H30" s="400">
        <v>0.2252</v>
      </c>
      <c r="I30" s="174" t="s">
        <v>296</v>
      </c>
      <c r="J30" s="400">
        <v>0.1089</v>
      </c>
      <c r="K30" s="174" t="s">
        <v>312</v>
      </c>
      <c r="L30" s="400">
        <v>0.1048</v>
      </c>
      <c r="M30" s="174" t="s">
        <v>307</v>
      </c>
      <c r="N30" s="400">
        <v>0.0675</v>
      </c>
      <c r="O30" s="165" t="s">
        <v>296</v>
      </c>
      <c r="P30" s="400">
        <v>0.0614</v>
      </c>
      <c r="Q30" s="174" t="s">
        <v>299</v>
      </c>
      <c r="R30" s="400">
        <v>0.0709</v>
      </c>
      <c r="S30" s="174" t="s">
        <v>308</v>
      </c>
      <c r="T30" s="400">
        <v>0.0941</v>
      </c>
      <c r="U30" s="163" t="s">
        <v>300</v>
      </c>
      <c r="V30" s="400">
        <v>0.0453</v>
      </c>
      <c r="W30" s="174" t="s">
        <v>311</v>
      </c>
      <c r="X30" s="400">
        <v>0.0786</v>
      </c>
    </row>
    <row r="31" spans="1:24" ht="12.75">
      <c r="A31" s="414">
        <v>28</v>
      </c>
      <c r="B31" s="258" t="s">
        <v>318</v>
      </c>
      <c r="C31" s="261">
        <v>0.0958233195197539</v>
      </c>
      <c r="D31" s="5"/>
      <c r="E31" s="163" t="s">
        <v>296</v>
      </c>
      <c r="F31" s="400">
        <v>0.0548</v>
      </c>
      <c r="G31" s="174" t="s">
        <v>308</v>
      </c>
      <c r="H31" s="400">
        <v>0.1885</v>
      </c>
      <c r="I31" s="174" t="s">
        <v>294</v>
      </c>
      <c r="J31" s="400">
        <v>0.1043</v>
      </c>
      <c r="K31" s="174" t="s">
        <v>301</v>
      </c>
      <c r="L31" s="400">
        <v>0.0322</v>
      </c>
      <c r="M31" s="174" t="s">
        <v>313</v>
      </c>
      <c r="N31" s="400">
        <v>0.0592</v>
      </c>
      <c r="O31" s="165" t="s">
        <v>316</v>
      </c>
      <c r="P31" s="400">
        <v>0.0508</v>
      </c>
      <c r="Q31" s="174" t="s">
        <v>312</v>
      </c>
      <c r="R31" s="400">
        <v>0.0657</v>
      </c>
      <c r="S31" s="174" t="s">
        <v>318</v>
      </c>
      <c r="T31" s="400">
        <v>0.0917</v>
      </c>
      <c r="U31" s="163" t="s">
        <v>296</v>
      </c>
      <c r="V31" s="400">
        <v>0.0393</v>
      </c>
      <c r="W31" s="174" t="s">
        <v>317</v>
      </c>
      <c r="X31" s="400">
        <v>0.0515</v>
      </c>
    </row>
    <row r="32" spans="1:24" ht="12.75">
      <c r="A32" s="414">
        <v>29</v>
      </c>
      <c r="B32" s="258" t="s">
        <v>308</v>
      </c>
      <c r="C32" s="261">
        <v>0.09434553115206046</v>
      </c>
      <c r="D32" s="5"/>
      <c r="E32" s="163" t="s">
        <v>301</v>
      </c>
      <c r="F32" s="400">
        <v>0.0378</v>
      </c>
      <c r="G32" s="174" t="s">
        <v>311</v>
      </c>
      <c r="H32" s="400">
        <v>0.1882</v>
      </c>
      <c r="I32" s="174" t="s">
        <v>293</v>
      </c>
      <c r="J32" s="400">
        <v>0.0915</v>
      </c>
      <c r="K32" s="174" t="s">
        <v>304</v>
      </c>
      <c r="L32" s="400">
        <v>0.0236</v>
      </c>
      <c r="M32" s="174" t="s">
        <v>304</v>
      </c>
      <c r="N32" s="400">
        <v>0.0547</v>
      </c>
      <c r="O32" s="165" t="s">
        <v>294</v>
      </c>
      <c r="P32" s="400">
        <v>0.0359</v>
      </c>
      <c r="Q32" s="174" t="s">
        <v>311</v>
      </c>
      <c r="R32" s="400">
        <v>0.0516</v>
      </c>
      <c r="S32" s="174" t="s">
        <v>294</v>
      </c>
      <c r="T32" s="400">
        <v>0.0762</v>
      </c>
      <c r="U32" s="163" t="s">
        <v>313</v>
      </c>
      <c r="V32" s="400">
        <v>0.0391</v>
      </c>
      <c r="W32" s="174" t="s">
        <v>299</v>
      </c>
      <c r="X32" s="400">
        <v>0.0428</v>
      </c>
    </row>
    <row r="33" spans="1:24" ht="12.75">
      <c r="A33" s="415">
        <v>30</v>
      </c>
      <c r="B33" s="264" t="s">
        <v>311</v>
      </c>
      <c r="C33" s="265">
        <v>0.09119891227783507</v>
      </c>
      <c r="D33" s="6"/>
      <c r="E33" s="164" t="s">
        <v>294</v>
      </c>
      <c r="F33" s="401">
        <v>0.0344</v>
      </c>
      <c r="G33" s="172" t="s">
        <v>293</v>
      </c>
      <c r="H33" s="401">
        <v>0.0928</v>
      </c>
      <c r="I33" s="172" t="s">
        <v>312</v>
      </c>
      <c r="J33" s="401">
        <v>0.0649</v>
      </c>
      <c r="K33" s="174"/>
      <c r="L33" s="400"/>
      <c r="M33" s="172" t="s">
        <v>311</v>
      </c>
      <c r="N33" s="401">
        <v>0.0491</v>
      </c>
      <c r="O33" s="173" t="s">
        <v>301</v>
      </c>
      <c r="P33" s="401">
        <v>0.0236</v>
      </c>
      <c r="Q33" s="172" t="s">
        <v>318</v>
      </c>
      <c r="R33" s="401">
        <v>0.0488</v>
      </c>
      <c r="S33" s="172" t="s">
        <v>293</v>
      </c>
      <c r="T33" s="401">
        <v>0.0634</v>
      </c>
      <c r="U33" s="164" t="s">
        <v>318</v>
      </c>
      <c r="V33" s="401">
        <v>0.0347</v>
      </c>
      <c r="W33" s="172" t="s">
        <v>318</v>
      </c>
      <c r="X33" s="401">
        <v>0.0421</v>
      </c>
    </row>
    <row r="34" spans="1:24" ht="12.75">
      <c r="A34" s="414">
        <v>31</v>
      </c>
      <c r="B34" s="258" t="s">
        <v>294</v>
      </c>
      <c r="C34" s="261">
        <v>0.08220874680871286</v>
      </c>
      <c r="D34" s="5"/>
      <c r="E34" s="163" t="s">
        <v>311</v>
      </c>
      <c r="F34" s="400">
        <v>0.0314</v>
      </c>
      <c r="G34" s="174" t="s">
        <v>301</v>
      </c>
      <c r="H34" s="400">
        <v>0.0248</v>
      </c>
      <c r="I34" s="174" t="s">
        <v>299</v>
      </c>
      <c r="J34" s="403">
        <v>0.0551</v>
      </c>
      <c r="K34" s="175"/>
      <c r="L34" s="405"/>
      <c r="M34" s="174" t="s">
        <v>318</v>
      </c>
      <c r="N34" s="400">
        <v>0.0288</v>
      </c>
      <c r="O34" s="165" t="s">
        <v>311</v>
      </c>
      <c r="P34" s="400">
        <v>0.0219</v>
      </c>
      <c r="Q34" s="174" t="s">
        <v>294</v>
      </c>
      <c r="R34" s="400">
        <v>0.0341</v>
      </c>
      <c r="S34" s="174" t="s">
        <v>299</v>
      </c>
      <c r="T34" s="400">
        <v>0.0588</v>
      </c>
      <c r="U34" s="163" t="s">
        <v>301</v>
      </c>
      <c r="V34" s="400">
        <v>0.0059</v>
      </c>
      <c r="W34" s="174" t="s">
        <v>308</v>
      </c>
      <c r="X34" s="403">
        <v>0.0261</v>
      </c>
    </row>
    <row r="35" spans="1:24" s="753" customFormat="1" ht="15" customHeight="1">
      <c r="A35" s="760" t="s">
        <v>879</v>
      </c>
      <c r="C35" s="754"/>
      <c r="E35" s="755"/>
      <c r="F35" s="756"/>
      <c r="G35" s="755"/>
      <c r="H35" s="756"/>
      <c r="I35" s="755"/>
      <c r="J35" s="756"/>
      <c r="K35" s="756"/>
      <c r="L35" s="757"/>
      <c r="M35" s="756"/>
      <c r="N35" s="757"/>
      <c r="O35" s="758"/>
      <c r="P35" s="758"/>
      <c r="Q35" s="759"/>
      <c r="R35" s="756"/>
      <c r="S35" s="758"/>
      <c r="T35" s="756"/>
      <c r="U35" s="755"/>
      <c r="V35" s="756"/>
      <c r="W35" s="755"/>
      <c r="X35" s="756"/>
    </row>
    <row r="36" spans="2:4" ht="12.75">
      <c r="B36" s="176"/>
      <c r="C36" s="263"/>
      <c r="D36" s="176"/>
    </row>
    <row r="37" ht="12.75">
      <c r="A37" s="176" t="s">
        <v>597</v>
      </c>
    </row>
  </sheetData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Ark42">
    <tabColor indexed="47"/>
    <pageSetUpPr fitToPage="1"/>
  </sheetPr>
  <dimension ref="A1:D28"/>
  <sheetViews>
    <sheetView zoomScale="75" zoomScaleNormal="75" workbookViewId="0" topLeftCell="A1">
      <selection activeCell="G22" sqref="G22"/>
    </sheetView>
  </sheetViews>
  <sheetFormatPr defaultColWidth="9.140625" defaultRowHeight="12.75"/>
  <cols>
    <col min="2" max="2" width="2.140625" style="0" customWidth="1"/>
    <col min="3" max="3" width="26.140625" style="0" customWidth="1"/>
    <col min="4" max="4" width="16.28125" style="0" customWidth="1"/>
  </cols>
  <sheetData>
    <row r="1" ht="18">
      <c r="A1" s="394" t="s">
        <v>761</v>
      </c>
    </row>
    <row r="3" spans="2:4" ht="12.75">
      <c r="B3" s="123"/>
      <c r="C3" s="123"/>
      <c r="D3" s="123"/>
    </row>
    <row r="4" spans="2:4" ht="12.75">
      <c r="B4" s="123"/>
      <c r="C4" s="301" t="s">
        <v>514</v>
      </c>
      <c r="D4" s="301" t="s">
        <v>638</v>
      </c>
    </row>
    <row r="5" spans="2:4" ht="12.75">
      <c r="B5" s="123"/>
      <c r="C5" s="123" t="s">
        <v>493</v>
      </c>
      <c r="D5" s="124">
        <v>15392.663859650002</v>
      </c>
    </row>
    <row r="6" spans="2:4" ht="12.75">
      <c r="B6" s="123"/>
      <c r="C6" s="123" t="s">
        <v>497</v>
      </c>
      <c r="D6" s="124">
        <v>13191.763894581</v>
      </c>
    </row>
    <row r="7" spans="2:4" ht="12.75">
      <c r="B7" s="123"/>
      <c r="C7" s="123" t="s">
        <v>495</v>
      </c>
      <c r="D7" s="124">
        <v>2384.303161565</v>
      </c>
    </row>
    <row r="8" spans="2:4" ht="12.75">
      <c r="B8" s="123"/>
      <c r="C8" s="123" t="s">
        <v>494</v>
      </c>
      <c r="D8" s="124">
        <v>2362.043891256</v>
      </c>
    </row>
    <row r="9" spans="2:4" ht="12.75">
      <c r="B9" s="123"/>
      <c r="C9" s="123" t="s">
        <v>499</v>
      </c>
      <c r="D9" s="124">
        <v>1591.5970974620054</v>
      </c>
    </row>
    <row r="10" spans="2:4" ht="12.75">
      <c r="B10" s="123"/>
      <c r="D10" s="123"/>
    </row>
    <row r="11" spans="2:4" ht="12.75">
      <c r="B11" s="123"/>
      <c r="C11" s="540" t="s">
        <v>692</v>
      </c>
      <c r="D11" s="123"/>
    </row>
    <row r="12" spans="2:4" ht="12.75">
      <c r="B12" s="123"/>
      <c r="C12" s="123"/>
      <c r="D12" s="123"/>
    </row>
    <row r="13" spans="2:4" ht="12.75">
      <c r="B13" s="123"/>
      <c r="C13" s="123"/>
      <c r="D13" s="123"/>
    </row>
    <row r="14" spans="2:4" ht="12.75">
      <c r="B14" s="123"/>
      <c r="C14" s="123"/>
      <c r="D14" s="123"/>
    </row>
    <row r="15" spans="2:4" ht="12.75">
      <c r="B15" s="123"/>
      <c r="C15" s="123"/>
      <c r="D15" s="123"/>
    </row>
    <row r="16" spans="2:4" ht="12.75">
      <c r="B16" s="123"/>
      <c r="C16" s="123"/>
      <c r="D16" s="123"/>
    </row>
    <row r="17" spans="2:4" ht="12.75">
      <c r="B17" s="123"/>
      <c r="C17" s="123"/>
      <c r="D17" s="123"/>
    </row>
    <row r="18" spans="2:4" ht="12.75">
      <c r="B18" s="123"/>
      <c r="C18" s="123"/>
      <c r="D18" s="123"/>
    </row>
    <row r="19" spans="2:4" ht="12.75">
      <c r="B19" s="123"/>
      <c r="C19" s="123"/>
      <c r="D19" s="123"/>
    </row>
    <row r="20" spans="2:4" ht="12.75">
      <c r="B20" s="123"/>
      <c r="C20" s="123"/>
      <c r="D20" s="123"/>
    </row>
    <row r="21" spans="2:4" ht="12.75">
      <c r="B21" s="123"/>
      <c r="C21" s="123"/>
      <c r="D21" s="123"/>
    </row>
    <row r="22" spans="2:4" ht="12.75">
      <c r="B22" s="123"/>
      <c r="C22" s="123"/>
      <c r="D22" s="123"/>
    </row>
    <row r="23" spans="2:4" ht="12.75">
      <c r="B23" s="123"/>
      <c r="C23" s="123"/>
      <c r="D23" s="123"/>
    </row>
    <row r="24" spans="2:4" ht="12.75">
      <c r="B24" s="123"/>
      <c r="C24" s="123"/>
      <c r="D24" s="123"/>
    </row>
    <row r="25" spans="2:4" ht="12.75">
      <c r="B25" s="123"/>
      <c r="C25" s="123"/>
      <c r="D25" s="123"/>
    </row>
    <row r="26" spans="2:4" ht="12.75">
      <c r="B26" s="123"/>
      <c r="C26" s="123"/>
      <c r="D26" s="123"/>
    </row>
    <row r="27" spans="2:4" ht="12.75">
      <c r="B27" s="123"/>
      <c r="C27" s="123"/>
      <c r="D27" s="123"/>
    </row>
    <row r="28" spans="2:4" ht="12.75">
      <c r="B28" s="123"/>
      <c r="C28" s="123"/>
      <c r="D28" s="123"/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Ark43">
    <tabColor indexed="47"/>
    <pageSetUpPr fitToPage="1"/>
  </sheetPr>
  <dimension ref="A1:C19"/>
  <sheetViews>
    <sheetView zoomScale="75" zoomScaleNormal="75" workbookViewId="0" topLeftCell="A1">
      <selection activeCell="C23" sqref="C23"/>
    </sheetView>
  </sheetViews>
  <sheetFormatPr defaultColWidth="9.140625" defaultRowHeight="12.75"/>
  <cols>
    <col min="2" max="2" width="24.28125" style="0" customWidth="1"/>
  </cols>
  <sheetData>
    <row r="1" ht="18">
      <c r="A1" s="394" t="s">
        <v>762</v>
      </c>
    </row>
    <row r="3" spans="2:3" ht="12.75">
      <c r="B3" s="101" t="s">
        <v>514</v>
      </c>
      <c r="C3" s="101" t="s">
        <v>638</v>
      </c>
    </row>
    <row r="4" spans="2:3" ht="12.75">
      <c r="B4" s="307" t="s">
        <v>502</v>
      </c>
      <c r="C4" s="393">
        <v>5698.866659400001</v>
      </c>
    </row>
    <row r="5" spans="2:3" ht="12.75">
      <c r="B5" s="102" t="s">
        <v>512</v>
      </c>
      <c r="C5" s="393">
        <v>2682.4137817759997</v>
      </c>
    </row>
    <row r="6" spans="2:3" ht="12.75">
      <c r="B6" s="307" t="s">
        <v>513</v>
      </c>
      <c r="C6" s="393">
        <v>1447.6750001330001</v>
      </c>
    </row>
    <row r="7" spans="2:3" ht="12.75">
      <c r="B7" s="102" t="s">
        <v>509</v>
      </c>
      <c r="C7" s="393">
        <v>1165.644072321</v>
      </c>
    </row>
    <row r="8" spans="2:3" ht="12.75">
      <c r="B8" s="102" t="s">
        <v>508</v>
      </c>
      <c r="C8" s="393">
        <v>1128.952694455</v>
      </c>
    </row>
    <row r="9" spans="2:3" ht="12.75">
      <c r="B9" s="102" t="s">
        <v>506</v>
      </c>
      <c r="C9" s="393">
        <v>798.791170805</v>
      </c>
    </row>
    <row r="10" spans="2:3" ht="12.75">
      <c r="B10" s="102" t="s">
        <v>503</v>
      </c>
      <c r="C10" s="393">
        <v>662.7327436940001</v>
      </c>
    </row>
    <row r="11" spans="2:3" ht="12.75">
      <c r="B11" s="102" t="s">
        <v>500</v>
      </c>
      <c r="C11" s="393">
        <v>538.918076069</v>
      </c>
    </row>
    <row r="12" spans="2:3" ht="12.75">
      <c r="B12" s="102" t="s">
        <v>505</v>
      </c>
      <c r="C12" s="393">
        <v>329.34706955</v>
      </c>
    </row>
    <row r="13" spans="2:3" ht="12.75">
      <c r="B13" s="102" t="s">
        <v>507</v>
      </c>
      <c r="C13" s="393">
        <v>236.960964986</v>
      </c>
    </row>
    <row r="14" spans="2:3" ht="12.75">
      <c r="B14" s="102" t="s">
        <v>501</v>
      </c>
      <c r="C14" s="393">
        <v>203.987470245</v>
      </c>
    </row>
    <row r="15" spans="2:3" ht="12.75">
      <c r="B15" s="102" t="s">
        <v>510</v>
      </c>
      <c r="C15" s="393">
        <v>139.801221376</v>
      </c>
    </row>
    <row r="16" spans="2:3" ht="12.75">
      <c r="B16" s="102" t="s">
        <v>504</v>
      </c>
      <c r="C16" s="393">
        <v>57.087843316000004</v>
      </c>
    </row>
    <row r="17" spans="2:3" ht="12.75">
      <c r="B17" s="102" t="s">
        <v>511</v>
      </c>
      <c r="C17" s="393">
        <v>301.485091603</v>
      </c>
    </row>
    <row r="19" ht="12.75">
      <c r="B19" s="162" t="s">
        <v>692</v>
      </c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Ark44">
    <tabColor indexed="47"/>
    <pageSetUpPr fitToPage="1"/>
  </sheetPr>
  <dimension ref="A1:E39"/>
  <sheetViews>
    <sheetView zoomScale="75" zoomScaleNormal="75" workbookViewId="0" topLeftCell="A1">
      <selection activeCell="F15" sqref="F15"/>
    </sheetView>
  </sheetViews>
  <sheetFormatPr defaultColWidth="9.140625" defaultRowHeight="12.75"/>
  <cols>
    <col min="2" max="2" width="23.28125" style="0" customWidth="1"/>
    <col min="3" max="3" width="14.140625" style="0" customWidth="1"/>
  </cols>
  <sheetData>
    <row r="1" spans="1:2" ht="18">
      <c r="A1" s="394" t="s">
        <v>763</v>
      </c>
      <c r="B1" s="394"/>
    </row>
    <row r="4" spans="2:5" ht="12.75">
      <c r="B4" s="547"/>
      <c r="C4" s="660"/>
      <c r="D4" s="103"/>
      <c r="E4" s="103"/>
    </row>
    <row r="5" spans="2:5" ht="12.75">
      <c r="B5" s="21" t="s">
        <v>514</v>
      </c>
      <c r="C5" s="21" t="s">
        <v>638</v>
      </c>
      <c r="D5" s="103"/>
      <c r="E5" s="103"/>
    </row>
    <row r="6" spans="2:5" ht="12.75">
      <c r="B6" s="103" t="s">
        <v>519</v>
      </c>
      <c r="C6" s="659">
        <v>5791.2997518600005</v>
      </c>
      <c r="D6" s="103"/>
      <c r="E6" s="103"/>
    </row>
    <row r="7" spans="2:5" ht="12.75">
      <c r="B7" s="103" t="s">
        <v>515</v>
      </c>
      <c r="C7" s="659">
        <v>2822.6732540519997</v>
      </c>
      <c r="D7" s="103"/>
      <c r="E7" s="103"/>
    </row>
    <row r="8" spans="2:5" ht="12.75">
      <c r="B8" s="103" t="s">
        <v>516</v>
      </c>
      <c r="C8" s="659">
        <v>1911.7374072799998</v>
      </c>
      <c r="D8" s="103"/>
      <c r="E8" s="103"/>
    </row>
    <row r="9" spans="2:5" ht="12.75">
      <c r="B9" s="103" t="s">
        <v>518</v>
      </c>
      <c r="C9" s="659">
        <v>1343.7350408700001</v>
      </c>
      <c r="D9" s="103"/>
      <c r="E9" s="103"/>
    </row>
    <row r="10" spans="2:5" ht="12.75">
      <c r="B10" s="308" t="s">
        <v>498</v>
      </c>
      <c r="C10" s="659">
        <v>1040.945897633</v>
      </c>
      <c r="D10" s="103"/>
      <c r="E10" s="103"/>
    </row>
    <row r="11" spans="2:5" ht="12.75">
      <c r="B11" s="103" t="s">
        <v>520</v>
      </c>
      <c r="C11" s="659">
        <v>199.75048256599996</v>
      </c>
      <c r="D11" s="103"/>
      <c r="E11" s="103"/>
    </row>
    <row r="12" spans="2:3" ht="12.75">
      <c r="B12" s="103" t="s">
        <v>517</v>
      </c>
      <c r="C12" s="659">
        <v>81.62206032</v>
      </c>
    </row>
    <row r="14" ht="12.75">
      <c r="B14" s="162" t="s">
        <v>692</v>
      </c>
    </row>
    <row r="33" ht="12.75">
      <c r="C33" s="99"/>
    </row>
    <row r="34" ht="12.75">
      <c r="C34" s="99"/>
    </row>
    <row r="35" ht="12.75">
      <c r="C35" s="99"/>
    </row>
    <row r="36" ht="12.75">
      <c r="C36" s="99"/>
    </row>
    <row r="37" ht="12.75">
      <c r="C37" s="99"/>
    </row>
    <row r="38" ht="12.75">
      <c r="C38" s="99"/>
    </row>
    <row r="39" ht="12.75">
      <c r="C39" s="99"/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Ark45">
    <tabColor indexed="47"/>
    <pageSetUpPr fitToPage="1"/>
  </sheetPr>
  <dimension ref="A1:Q43"/>
  <sheetViews>
    <sheetView workbookViewId="0" topLeftCell="A1">
      <selection activeCell="A4" sqref="A4"/>
    </sheetView>
  </sheetViews>
  <sheetFormatPr defaultColWidth="9.140625" defaultRowHeight="12.75"/>
  <cols>
    <col min="1" max="1" width="33.7109375" style="0" customWidth="1"/>
    <col min="12" max="12" width="11.28125" style="0" customWidth="1"/>
    <col min="17" max="17" width="11.00390625" style="0" customWidth="1"/>
  </cols>
  <sheetData>
    <row r="1" ht="18">
      <c r="A1" s="394" t="s">
        <v>764</v>
      </c>
    </row>
    <row r="3" spans="1:17" ht="12.75">
      <c r="A3" s="349" t="s">
        <v>158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</row>
    <row r="4" spans="1:17" ht="76.5">
      <c r="A4" s="662" t="s">
        <v>230</v>
      </c>
      <c r="B4" s="662" t="s">
        <v>463</v>
      </c>
      <c r="C4" s="663" t="s">
        <v>500</v>
      </c>
      <c r="D4" s="663" t="s">
        <v>456</v>
      </c>
      <c r="E4" s="663" t="s">
        <v>513</v>
      </c>
      <c r="F4" s="663" t="s">
        <v>459</v>
      </c>
      <c r="G4" s="663" t="s">
        <v>458</v>
      </c>
      <c r="H4" s="663" t="s">
        <v>454</v>
      </c>
      <c r="I4" s="663" t="s">
        <v>455</v>
      </c>
      <c r="J4" s="663" t="s">
        <v>512</v>
      </c>
      <c r="K4" s="663" t="s">
        <v>457</v>
      </c>
      <c r="L4" s="663" t="s">
        <v>453</v>
      </c>
      <c r="M4" s="663" t="s">
        <v>460</v>
      </c>
      <c r="N4" s="663" t="s">
        <v>461</v>
      </c>
      <c r="O4" s="663" t="s">
        <v>451</v>
      </c>
      <c r="P4" s="663" t="s">
        <v>452</v>
      </c>
      <c r="Q4" s="664" t="s">
        <v>464</v>
      </c>
    </row>
    <row r="5" spans="1:17" ht="12.75">
      <c r="A5" s="665" t="s">
        <v>235</v>
      </c>
      <c r="B5" s="666" t="s">
        <v>465</v>
      </c>
      <c r="C5" s="667">
        <v>104.383</v>
      </c>
      <c r="D5" s="667">
        <v>19.911</v>
      </c>
      <c r="E5" s="667">
        <v>490.284</v>
      </c>
      <c r="F5" s="667">
        <v>778.098</v>
      </c>
      <c r="G5" s="667">
        <v>82.378</v>
      </c>
      <c r="H5" s="667">
        <v>42.501</v>
      </c>
      <c r="I5" s="667">
        <v>203.336</v>
      </c>
      <c r="J5" s="667">
        <v>176.065</v>
      </c>
      <c r="K5" s="667">
        <v>127.13900000000001</v>
      </c>
      <c r="L5" s="667">
        <v>455.57</v>
      </c>
      <c r="M5" s="667">
        <v>69.93299999999999</v>
      </c>
      <c r="N5" s="667">
        <v>17.911</v>
      </c>
      <c r="O5" s="667">
        <v>149.768</v>
      </c>
      <c r="P5" s="667">
        <v>117.21</v>
      </c>
      <c r="Q5" s="668">
        <v>2834.487</v>
      </c>
    </row>
    <row r="6" spans="1:17" ht="12.75">
      <c r="A6" s="665" t="s">
        <v>595</v>
      </c>
      <c r="B6" s="666" t="s">
        <v>693</v>
      </c>
      <c r="C6" s="667">
        <v>0.428</v>
      </c>
      <c r="D6" s="667"/>
      <c r="E6" s="667">
        <v>1.433</v>
      </c>
      <c r="F6" s="667">
        <v>11.295</v>
      </c>
      <c r="G6" s="667"/>
      <c r="H6" s="667">
        <v>0.207</v>
      </c>
      <c r="I6" s="667">
        <v>1.1</v>
      </c>
      <c r="J6" s="667">
        <v>6.408</v>
      </c>
      <c r="K6" s="667">
        <v>2.981</v>
      </c>
      <c r="L6" s="667">
        <v>0.882</v>
      </c>
      <c r="M6" s="667"/>
      <c r="N6" s="667"/>
      <c r="O6" s="667"/>
      <c r="P6" s="667">
        <v>4.366999999999994</v>
      </c>
      <c r="Q6" s="668">
        <v>29.101</v>
      </c>
    </row>
    <row r="7" spans="1:17" ht="12.75">
      <c r="A7" s="665" t="s">
        <v>258</v>
      </c>
      <c r="B7" s="666" t="s">
        <v>447</v>
      </c>
      <c r="C7" s="667">
        <v>316.311</v>
      </c>
      <c r="D7" s="667">
        <v>19.697</v>
      </c>
      <c r="E7" s="667">
        <v>732.653</v>
      </c>
      <c r="F7" s="667">
        <v>1084.502</v>
      </c>
      <c r="G7" s="667">
        <v>656.151</v>
      </c>
      <c r="H7" s="667">
        <v>486.729</v>
      </c>
      <c r="I7" s="667">
        <v>857.99</v>
      </c>
      <c r="J7" s="667">
        <v>2524.762</v>
      </c>
      <c r="K7" s="667">
        <v>1241.808</v>
      </c>
      <c r="L7" s="667">
        <v>1193.201</v>
      </c>
      <c r="M7" s="667">
        <v>1565.886</v>
      </c>
      <c r="N7" s="667">
        <v>218.86</v>
      </c>
      <c r="O7" s="667">
        <v>9646.996000000001</v>
      </c>
      <c r="P7" s="667">
        <v>330.4519999999975</v>
      </c>
      <c r="Q7" s="668">
        <v>20875.998</v>
      </c>
    </row>
    <row r="8" spans="1:17" ht="12.75">
      <c r="A8" s="669" t="s">
        <v>256</v>
      </c>
      <c r="B8" s="670" t="s">
        <v>447</v>
      </c>
      <c r="C8" s="671">
        <v>538.918076069</v>
      </c>
      <c r="D8" s="671">
        <v>203.987470245</v>
      </c>
      <c r="E8" s="671">
        <v>1447.6750001330001</v>
      </c>
      <c r="F8" s="671">
        <v>5698.866659400001</v>
      </c>
      <c r="G8" s="671">
        <v>662.7327436940001</v>
      </c>
      <c r="H8" s="671">
        <v>57.087843316000004</v>
      </c>
      <c r="I8" s="671">
        <v>329.34706955</v>
      </c>
      <c r="J8" s="671">
        <v>2682.413781776</v>
      </c>
      <c r="K8" s="671">
        <v>798.791170805</v>
      </c>
      <c r="L8" s="671">
        <v>236.960964986</v>
      </c>
      <c r="M8" s="671">
        <v>1128.952694455</v>
      </c>
      <c r="N8" s="671">
        <v>1165.644072321</v>
      </c>
      <c r="O8" s="671">
        <v>139.801221376</v>
      </c>
      <c r="P8" s="671">
        <v>301.48509152400123</v>
      </c>
      <c r="Q8" s="671">
        <v>15392.663859650002</v>
      </c>
    </row>
    <row r="9" spans="1:17" ht="12.75">
      <c r="A9" s="665" t="s">
        <v>232</v>
      </c>
      <c r="B9" s="666" t="s">
        <v>693</v>
      </c>
      <c r="C9" s="667">
        <v>326</v>
      </c>
      <c r="D9" s="667">
        <v>217.7</v>
      </c>
      <c r="E9" s="667">
        <v>3148.3</v>
      </c>
      <c r="F9" s="667">
        <v>3311.7</v>
      </c>
      <c r="G9" s="667">
        <v>885</v>
      </c>
      <c r="H9" s="667">
        <v>260.5</v>
      </c>
      <c r="I9" s="667">
        <v>983.4</v>
      </c>
      <c r="J9" s="667">
        <v>4762.8</v>
      </c>
      <c r="K9" s="667">
        <v>2011.4</v>
      </c>
      <c r="L9" s="667">
        <v>3058.5</v>
      </c>
      <c r="M9" s="667">
        <v>2460.9</v>
      </c>
      <c r="N9" s="667">
        <v>625.9</v>
      </c>
      <c r="O9" s="667">
        <v>15609.9</v>
      </c>
      <c r="P9" s="667">
        <v>496.9999999999927</v>
      </c>
      <c r="Q9" s="668">
        <v>38159</v>
      </c>
    </row>
    <row r="10" spans="1:17" ht="12.75">
      <c r="A10" s="665" t="s">
        <v>591</v>
      </c>
      <c r="B10" s="666" t="s">
        <v>693</v>
      </c>
      <c r="C10" s="667">
        <v>58.9</v>
      </c>
      <c r="D10" s="667">
        <v>31.6</v>
      </c>
      <c r="E10" s="667">
        <v>39.8</v>
      </c>
      <c r="F10" s="667">
        <v>4.6</v>
      </c>
      <c r="G10" s="667">
        <v>9.1</v>
      </c>
      <c r="H10" s="667">
        <v>3.6</v>
      </c>
      <c r="I10" s="667">
        <v>8.9</v>
      </c>
      <c r="J10" s="667">
        <v>33.7</v>
      </c>
      <c r="K10" s="667">
        <v>10.5</v>
      </c>
      <c r="L10" s="667">
        <v>61.5</v>
      </c>
      <c r="M10" s="667">
        <v>21.8</v>
      </c>
      <c r="N10" s="667">
        <v>9.1</v>
      </c>
      <c r="O10" s="667">
        <v>25.3</v>
      </c>
      <c r="P10" s="667">
        <v>112.9</v>
      </c>
      <c r="Q10" s="668">
        <v>431.3</v>
      </c>
    </row>
    <row r="11" spans="1:17" ht="12.75">
      <c r="A11" s="665" t="s">
        <v>245</v>
      </c>
      <c r="B11" s="666" t="s">
        <v>693</v>
      </c>
      <c r="C11" s="667">
        <v>86</v>
      </c>
      <c r="D11" s="667"/>
      <c r="E11" s="667">
        <v>173.2</v>
      </c>
      <c r="F11" s="667">
        <v>147.3</v>
      </c>
      <c r="G11" s="667">
        <v>16.6</v>
      </c>
      <c r="H11" s="667">
        <v>2.7</v>
      </c>
      <c r="I11" s="667"/>
      <c r="J11" s="667">
        <v>43.3</v>
      </c>
      <c r="K11" s="667">
        <v>146</v>
      </c>
      <c r="L11" s="667">
        <v>91.8</v>
      </c>
      <c r="M11" s="667"/>
      <c r="N11" s="667"/>
      <c r="O11" s="667"/>
      <c r="P11" s="667">
        <v>207</v>
      </c>
      <c r="Q11" s="668">
        <v>913.9</v>
      </c>
    </row>
    <row r="12" spans="1:17" ht="12.75">
      <c r="A12" s="665" t="s">
        <v>257</v>
      </c>
      <c r="B12" s="666" t="s">
        <v>695</v>
      </c>
      <c r="C12" s="667">
        <v>13.791</v>
      </c>
      <c r="D12" s="667">
        <v>6.645</v>
      </c>
      <c r="E12" s="667"/>
      <c r="F12" s="667"/>
      <c r="G12" s="667">
        <v>3.294</v>
      </c>
      <c r="H12" s="667">
        <v>3.378</v>
      </c>
      <c r="I12" s="667">
        <v>20.056</v>
      </c>
      <c r="J12" s="667">
        <v>7.597</v>
      </c>
      <c r="K12" s="667">
        <v>21.089</v>
      </c>
      <c r="L12" s="667">
        <v>38.678</v>
      </c>
      <c r="M12" s="667"/>
      <c r="N12" s="667"/>
      <c r="O12" s="667">
        <v>11.331</v>
      </c>
      <c r="P12" s="667">
        <v>62.60600000000001</v>
      </c>
      <c r="Q12" s="668">
        <v>188.465</v>
      </c>
    </row>
    <row r="13" spans="1:17" ht="12.75">
      <c r="A13" s="665" t="s">
        <v>239</v>
      </c>
      <c r="B13" s="666" t="s">
        <v>693</v>
      </c>
      <c r="C13" s="667">
        <v>176.152</v>
      </c>
      <c r="D13" s="667">
        <v>72.668</v>
      </c>
      <c r="E13" s="667">
        <v>242.21</v>
      </c>
      <c r="F13" s="667">
        <v>616.67</v>
      </c>
      <c r="G13" s="667">
        <v>102.619</v>
      </c>
      <c r="H13" s="667">
        <v>113.141</v>
      </c>
      <c r="I13" s="667">
        <v>217.827</v>
      </c>
      <c r="J13" s="667">
        <v>335.476</v>
      </c>
      <c r="K13" s="667">
        <v>218.828</v>
      </c>
      <c r="L13" s="667">
        <v>243.69</v>
      </c>
      <c r="M13" s="667">
        <v>92.465</v>
      </c>
      <c r="N13" s="667">
        <v>34.39</v>
      </c>
      <c r="O13" s="667">
        <v>632.575</v>
      </c>
      <c r="P13" s="667">
        <v>257.43799999999965</v>
      </c>
      <c r="Q13" s="668">
        <v>3356.149</v>
      </c>
    </row>
    <row r="14" spans="1:17" ht="12.75">
      <c r="A14" s="665" t="s">
        <v>234</v>
      </c>
      <c r="B14" s="666" t="s">
        <v>693</v>
      </c>
      <c r="C14" s="667">
        <v>524.803</v>
      </c>
      <c r="D14" s="667">
        <v>112.514</v>
      </c>
      <c r="E14" s="667">
        <v>1384.623</v>
      </c>
      <c r="F14" s="667">
        <v>3563.415</v>
      </c>
      <c r="G14" s="667">
        <v>854.848</v>
      </c>
      <c r="H14" s="667">
        <v>287.565</v>
      </c>
      <c r="I14" s="667">
        <v>541.86</v>
      </c>
      <c r="J14" s="667">
        <v>1166.752</v>
      </c>
      <c r="K14" s="667">
        <v>1192.61</v>
      </c>
      <c r="L14" s="667">
        <v>2461.465</v>
      </c>
      <c r="M14" s="667">
        <v>1268.671</v>
      </c>
      <c r="N14" s="667">
        <v>257.105</v>
      </c>
      <c r="O14" s="667">
        <v>6415.237</v>
      </c>
      <c r="P14" s="667">
        <v>604.2079999999987</v>
      </c>
      <c r="Q14" s="668">
        <v>20635.676</v>
      </c>
    </row>
    <row r="15" spans="1:17" ht="12.75">
      <c r="A15" s="665" t="s">
        <v>237</v>
      </c>
      <c r="B15" s="666" t="s">
        <v>694</v>
      </c>
      <c r="C15" s="667">
        <v>127.063</v>
      </c>
      <c r="D15" s="667">
        <v>109.255</v>
      </c>
      <c r="E15" s="667">
        <v>365.062</v>
      </c>
      <c r="F15" s="667">
        <v>339.733</v>
      </c>
      <c r="G15" s="667">
        <v>213.005</v>
      </c>
      <c r="H15" s="667">
        <v>66.655</v>
      </c>
      <c r="I15" s="667">
        <v>172.052</v>
      </c>
      <c r="J15" s="667">
        <v>935.095</v>
      </c>
      <c r="K15" s="667">
        <v>241.118</v>
      </c>
      <c r="L15" s="667">
        <v>792.629</v>
      </c>
      <c r="M15" s="667">
        <v>378.90700000000004</v>
      </c>
      <c r="N15" s="667">
        <v>59.715</v>
      </c>
      <c r="O15" s="667">
        <v>1834.5369999999998</v>
      </c>
      <c r="P15" s="667">
        <v>204.7579999999998</v>
      </c>
      <c r="Q15" s="668">
        <v>5839.584</v>
      </c>
    </row>
    <row r="16" spans="1:17" ht="12.75">
      <c r="A16" s="665" t="s">
        <v>650</v>
      </c>
      <c r="B16" s="666" t="s">
        <v>693</v>
      </c>
      <c r="C16" s="667">
        <v>0.586</v>
      </c>
      <c r="D16" s="667">
        <v>0</v>
      </c>
      <c r="E16" s="667">
        <v>0.446</v>
      </c>
      <c r="F16" s="667">
        <v>1.996</v>
      </c>
      <c r="G16" s="667">
        <v>0.338</v>
      </c>
      <c r="H16" s="667">
        <v>0.424</v>
      </c>
      <c r="I16" s="667">
        <v>0.42100000000000004</v>
      </c>
      <c r="J16" s="667">
        <v>0.361</v>
      </c>
      <c r="K16" s="667">
        <v>0.145</v>
      </c>
      <c r="L16" s="667">
        <v>0.111</v>
      </c>
      <c r="M16" s="667">
        <v>0.21399999999999997</v>
      </c>
      <c r="N16" s="667">
        <v>0.398</v>
      </c>
      <c r="O16" s="667">
        <v>0</v>
      </c>
      <c r="P16" s="667">
        <v>0.25700000000000056</v>
      </c>
      <c r="Q16" s="668">
        <v>5.697</v>
      </c>
    </row>
    <row r="17" spans="1:17" ht="12.75">
      <c r="A17" s="665" t="s">
        <v>594</v>
      </c>
      <c r="B17" s="666" t="s">
        <v>466</v>
      </c>
      <c r="C17" s="667">
        <v>0.418</v>
      </c>
      <c r="D17" s="667">
        <v>1.88</v>
      </c>
      <c r="E17" s="667"/>
      <c r="F17" s="667"/>
      <c r="G17" s="667">
        <v>0.472</v>
      </c>
      <c r="H17" s="667">
        <v>0.282</v>
      </c>
      <c r="I17" s="667"/>
      <c r="J17" s="667">
        <v>0.14</v>
      </c>
      <c r="K17" s="667">
        <v>0.14400000000000002</v>
      </c>
      <c r="L17" s="667">
        <v>0.586</v>
      </c>
      <c r="M17" s="667"/>
      <c r="N17" s="667"/>
      <c r="O17" s="667">
        <v>0.07</v>
      </c>
      <c r="P17" s="667">
        <v>2.075</v>
      </c>
      <c r="Q17" s="668">
        <v>6.067</v>
      </c>
    </row>
    <row r="18" spans="1:17" ht="12.75">
      <c r="A18" s="665" t="s">
        <v>467</v>
      </c>
      <c r="B18" s="666" t="s">
        <v>466</v>
      </c>
      <c r="C18" s="667">
        <v>19.6</v>
      </c>
      <c r="D18" s="667">
        <v>0.1</v>
      </c>
      <c r="E18" s="667"/>
      <c r="F18" s="667"/>
      <c r="G18" s="667">
        <v>0.4</v>
      </c>
      <c r="H18" s="667">
        <v>3.1</v>
      </c>
      <c r="I18" s="667"/>
      <c r="J18" s="667">
        <v>4.1</v>
      </c>
      <c r="K18" s="667"/>
      <c r="L18" s="667">
        <v>8.3</v>
      </c>
      <c r="M18" s="667"/>
      <c r="N18" s="667"/>
      <c r="O18" s="667">
        <v>0.7</v>
      </c>
      <c r="P18" s="667">
        <v>41.5</v>
      </c>
      <c r="Q18" s="668">
        <v>77.8</v>
      </c>
    </row>
    <row r="19" spans="1:17" ht="12.75">
      <c r="A19" s="665" t="s">
        <v>403</v>
      </c>
      <c r="B19" s="666" t="s">
        <v>693</v>
      </c>
      <c r="C19" s="667">
        <v>2</v>
      </c>
      <c r="D19" s="667">
        <v>1</v>
      </c>
      <c r="E19" s="667"/>
      <c r="F19" s="667"/>
      <c r="G19" s="667"/>
      <c r="H19" s="667">
        <v>6</v>
      </c>
      <c r="I19" s="667"/>
      <c r="J19" s="667"/>
      <c r="K19" s="667"/>
      <c r="L19" s="667"/>
      <c r="M19" s="667"/>
      <c r="N19" s="667"/>
      <c r="O19" s="667"/>
      <c r="P19" s="667">
        <v>199</v>
      </c>
      <c r="Q19" s="668">
        <v>208</v>
      </c>
    </row>
    <row r="20" spans="1:17" ht="12.75">
      <c r="A20" s="665" t="s">
        <v>249</v>
      </c>
      <c r="B20" s="666" t="s">
        <v>693</v>
      </c>
      <c r="C20" s="667">
        <v>1828.7</v>
      </c>
      <c r="D20" s="667">
        <v>671.2</v>
      </c>
      <c r="E20" s="667">
        <v>2671.1</v>
      </c>
      <c r="F20" s="667">
        <v>41809.7</v>
      </c>
      <c r="G20" s="667"/>
      <c r="H20" s="667">
        <v>360.6</v>
      </c>
      <c r="I20" s="667">
        <v>1072.8</v>
      </c>
      <c r="J20" s="667">
        <v>7901.1</v>
      </c>
      <c r="K20" s="667">
        <v>4306.4</v>
      </c>
      <c r="L20" s="667">
        <v>10478.6</v>
      </c>
      <c r="M20" s="667">
        <v>2300</v>
      </c>
      <c r="N20" s="667">
        <v>609.2</v>
      </c>
      <c r="O20" s="667">
        <v>12677.8</v>
      </c>
      <c r="P20" s="667">
        <v>3919.3</v>
      </c>
      <c r="Q20" s="668">
        <v>90606.5</v>
      </c>
    </row>
    <row r="21" spans="1:17" ht="12.75">
      <c r="A21" s="666" t="s">
        <v>619</v>
      </c>
      <c r="B21" s="666" t="s">
        <v>694</v>
      </c>
      <c r="C21" s="667">
        <v>0.643</v>
      </c>
      <c r="D21" s="667">
        <v>0.049</v>
      </c>
      <c r="E21" s="667">
        <v>0.108</v>
      </c>
      <c r="F21" s="667">
        <v>6.395</v>
      </c>
      <c r="G21" s="667">
        <v>1.027</v>
      </c>
      <c r="H21" s="667">
        <v>0.018</v>
      </c>
      <c r="I21" s="667">
        <v>0.017</v>
      </c>
      <c r="J21" s="667">
        <v>0.373</v>
      </c>
      <c r="K21" s="667">
        <v>2.087</v>
      </c>
      <c r="L21" s="667">
        <v>3.571</v>
      </c>
      <c r="M21" s="667">
        <v>0.383</v>
      </c>
      <c r="N21" s="667">
        <v>0.728</v>
      </c>
      <c r="O21" s="667">
        <v>0</v>
      </c>
      <c r="P21" s="667">
        <v>0.0990000000000002</v>
      </c>
      <c r="Q21" s="668">
        <v>15.498</v>
      </c>
    </row>
    <row r="22" spans="1:17" ht="12.75">
      <c r="A22" s="665" t="s">
        <v>231</v>
      </c>
      <c r="B22" s="666" t="s">
        <v>693</v>
      </c>
      <c r="C22" s="667">
        <v>262</v>
      </c>
      <c r="D22" s="667">
        <v>56</v>
      </c>
      <c r="E22" s="667">
        <v>820</v>
      </c>
      <c r="F22" s="667">
        <v>471</v>
      </c>
      <c r="G22" s="667">
        <v>46</v>
      </c>
      <c r="H22" s="667">
        <v>17</v>
      </c>
      <c r="I22" s="667"/>
      <c r="J22" s="667">
        <v>580</v>
      </c>
      <c r="K22" s="667">
        <v>67</v>
      </c>
      <c r="L22" s="667">
        <v>1096</v>
      </c>
      <c r="M22" s="667">
        <v>128</v>
      </c>
      <c r="N22" s="667">
        <v>41</v>
      </c>
      <c r="O22" s="667"/>
      <c r="P22" s="667">
        <v>426</v>
      </c>
      <c r="Q22" s="668">
        <v>4010</v>
      </c>
    </row>
    <row r="23" spans="1:17" ht="12.75">
      <c r="A23" s="665" t="s">
        <v>243</v>
      </c>
      <c r="B23" s="666" t="s">
        <v>693</v>
      </c>
      <c r="C23" s="667">
        <v>0</v>
      </c>
      <c r="D23" s="667">
        <v>44.179</v>
      </c>
      <c r="E23" s="667">
        <v>142.383</v>
      </c>
      <c r="F23" s="667">
        <v>280.123</v>
      </c>
      <c r="G23" s="667">
        <v>107.365</v>
      </c>
      <c r="H23" s="667">
        <v>72.729</v>
      </c>
      <c r="I23" s="667">
        <v>218.249</v>
      </c>
      <c r="J23" s="667">
        <v>553.42</v>
      </c>
      <c r="K23" s="667">
        <v>666.598</v>
      </c>
      <c r="L23" s="667">
        <v>465.884</v>
      </c>
      <c r="M23" s="667">
        <v>86.545</v>
      </c>
      <c r="N23" s="667">
        <v>72.882</v>
      </c>
      <c r="O23" s="667">
        <v>523.898</v>
      </c>
      <c r="P23" s="667">
        <v>148.9359999999997</v>
      </c>
      <c r="Q23" s="668">
        <v>3383.191</v>
      </c>
    </row>
    <row r="24" spans="1:17" ht="12.75">
      <c r="A24" s="665" t="s">
        <v>252</v>
      </c>
      <c r="B24" s="666" t="s">
        <v>693</v>
      </c>
      <c r="C24" s="667">
        <v>91.916</v>
      </c>
      <c r="D24" s="667">
        <v>18.953</v>
      </c>
      <c r="E24" s="667">
        <v>57.128</v>
      </c>
      <c r="F24" s="667">
        <v>127.123</v>
      </c>
      <c r="G24" s="667">
        <v>65.976</v>
      </c>
      <c r="H24" s="667">
        <v>18.132</v>
      </c>
      <c r="I24" s="667">
        <v>46.891999999999996</v>
      </c>
      <c r="J24" s="667">
        <v>157.784</v>
      </c>
      <c r="K24" s="667">
        <v>112.875</v>
      </c>
      <c r="L24" s="667">
        <v>25.755</v>
      </c>
      <c r="M24" s="667">
        <v>36.32</v>
      </c>
      <c r="N24" s="667">
        <v>10.385</v>
      </c>
      <c r="O24" s="667">
        <v>170.17</v>
      </c>
      <c r="P24" s="667">
        <v>92.31399999999985</v>
      </c>
      <c r="Q24" s="668">
        <v>1031.723</v>
      </c>
    </row>
    <row r="25" spans="1:17" ht="12.75">
      <c r="A25" s="666" t="s">
        <v>358</v>
      </c>
      <c r="B25" s="666" t="s">
        <v>693</v>
      </c>
      <c r="C25" s="667">
        <v>0</v>
      </c>
      <c r="D25" s="667">
        <v>16.156</v>
      </c>
      <c r="E25" s="667">
        <v>15.962</v>
      </c>
      <c r="F25" s="667">
        <v>61.708</v>
      </c>
      <c r="G25" s="667">
        <v>9.78</v>
      </c>
      <c r="H25" s="667">
        <v>27.636</v>
      </c>
      <c r="I25" s="667">
        <v>23.096</v>
      </c>
      <c r="J25" s="667">
        <v>28.491</v>
      </c>
      <c r="K25" s="667">
        <v>14.3</v>
      </c>
      <c r="L25" s="667">
        <v>31.712</v>
      </c>
      <c r="M25" s="667">
        <v>4.106</v>
      </c>
      <c r="N25" s="667">
        <v>0.561</v>
      </c>
      <c r="O25" s="667">
        <v>49.887</v>
      </c>
      <c r="P25" s="667">
        <v>59.86200000000002</v>
      </c>
      <c r="Q25" s="668">
        <v>343.257</v>
      </c>
    </row>
    <row r="26" spans="1:17" ht="12.75">
      <c r="A26" s="665" t="s">
        <v>468</v>
      </c>
      <c r="B26" s="666" t="s">
        <v>693</v>
      </c>
      <c r="C26" s="667">
        <v>8.283</v>
      </c>
      <c r="D26" s="667"/>
      <c r="E26" s="667">
        <v>11.968</v>
      </c>
      <c r="F26" s="667">
        <v>53.008</v>
      </c>
      <c r="G26" s="667">
        <v>3.376</v>
      </c>
      <c r="H26" s="667">
        <v>1.854</v>
      </c>
      <c r="I26" s="667"/>
      <c r="J26" s="667">
        <v>47.093</v>
      </c>
      <c r="K26" s="667">
        <v>69.836</v>
      </c>
      <c r="L26" s="667">
        <v>0</v>
      </c>
      <c r="M26" s="667"/>
      <c r="N26" s="667"/>
      <c r="O26" s="667">
        <v>146.855</v>
      </c>
      <c r="P26" s="667">
        <v>119.86</v>
      </c>
      <c r="Q26" s="668">
        <v>462.133</v>
      </c>
    </row>
    <row r="27" spans="1:17" ht="12.75">
      <c r="A27" s="665" t="s">
        <v>590</v>
      </c>
      <c r="B27" s="666" t="s">
        <v>693</v>
      </c>
      <c r="C27" s="667">
        <v>1.066</v>
      </c>
      <c r="D27" s="667">
        <v>0.737</v>
      </c>
      <c r="E27" s="667">
        <v>12.84</v>
      </c>
      <c r="F27" s="667">
        <v>111.314</v>
      </c>
      <c r="G27" s="667">
        <v>5.646</v>
      </c>
      <c r="H27" s="667">
        <v>2.389</v>
      </c>
      <c r="I27" s="667">
        <v>16.121</v>
      </c>
      <c r="J27" s="667">
        <v>26.905</v>
      </c>
      <c r="K27" s="667">
        <v>24.878</v>
      </c>
      <c r="L27" s="667">
        <v>30.149</v>
      </c>
      <c r="M27" s="667">
        <v>10.973</v>
      </c>
      <c r="N27" s="667">
        <v>2.699</v>
      </c>
      <c r="O27" s="667">
        <v>9.329</v>
      </c>
      <c r="P27" s="667">
        <v>9.116999999999962</v>
      </c>
      <c r="Q27" s="668">
        <v>264.163</v>
      </c>
    </row>
    <row r="28" spans="1:17" ht="12.75">
      <c r="A28" s="665" t="s">
        <v>259</v>
      </c>
      <c r="B28" s="666" t="s">
        <v>447</v>
      </c>
      <c r="C28" s="667">
        <v>0.943</v>
      </c>
      <c r="D28" s="667">
        <v>0</v>
      </c>
      <c r="E28" s="667"/>
      <c r="F28" s="667"/>
      <c r="G28" s="667"/>
      <c r="H28" s="667">
        <v>1.717</v>
      </c>
      <c r="I28" s="667">
        <v>9.533999999999999</v>
      </c>
      <c r="J28" s="667">
        <v>9.85</v>
      </c>
      <c r="K28" s="667"/>
      <c r="L28" s="667">
        <v>7.07</v>
      </c>
      <c r="M28" s="667"/>
      <c r="N28" s="667"/>
      <c r="O28" s="667"/>
      <c r="P28" s="667">
        <v>55.784</v>
      </c>
      <c r="Q28" s="668">
        <v>84.898</v>
      </c>
    </row>
    <row r="29" spans="1:17" ht="12.75">
      <c r="A29" s="666" t="s">
        <v>350</v>
      </c>
      <c r="B29" s="666" t="s">
        <v>693</v>
      </c>
      <c r="C29" s="667">
        <v>58.366</v>
      </c>
      <c r="D29" s="667">
        <v>108.289</v>
      </c>
      <c r="E29" s="667"/>
      <c r="F29" s="667"/>
      <c r="G29" s="667">
        <v>73.129</v>
      </c>
      <c r="H29" s="667">
        <v>28.284</v>
      </c>
      <c r="I29" s="667">
        <v>79.697</v>
      </c>
      <c r="J29" s="667">
        <v>369.863</v>
      </c>
      <c r="K29" s="667"/>
      <c r="L29" s="667">
        <v>2198.9</v>
      </c>
      <c r="M29" s="667"/>
      <c r="N29" s="667"/>
      <c r="O29" s="667"/>
      <c r="P29" s="667">
        <v>694.8019999999997</v>
      </c>
      <c r="Q29" s="668">
        <v>3611.33</v>
      </c>
    </row>
    <row r="30" spans="1:17" ht="12.75">
      <c r="A30" s="665" t="s">
        <v>241</v>
      </c>
      <c r="B30" s="666" t="s">
        <v>693</v>
      </c>
      <c r="C30" s="667">
        <v>408</v>
      </c>
      <c r="D30" s="667"/>
      <c r="E30" s="667"/>
      <c r="F30" s="667">
        <v>8553</v>
      </c>
      <c r="G30" s="667">
        <v>211</v>
      </c>
      <c r="H30" s="667">
        <v>150</v>
      </c>
      <c r="I30" s="667"/>
      <c r="J30" s="667"/>
      <c r="K30" s="667"/>
      <c r="L30" s="667"/>
      <c r="M30" s="667"/>
      <c r="N30" s="667"/>
      <c r="O30" s="667"/>
      <c r="P30" s="667">
        <v>49493</v>
      </c>
      <c r="Q30" s="668">
        <v>58815</v>
      </c>
    </row>
    <row r="31" spans="1:17" ht="12.75">
      <c r="A31" s="665" t="s">
        <v>314</v>
      </c>
      <c r="B31" s="666" t="s">
        <v>693</v>
      </c>
      <c r="C31" s="667">
        <v>349.96</v>
      </c>
      <c r="D31" s="667">
        <v>62.6</v>
      </c>
      <c r="E31" s="667">
        <v>659.76</v>
      </c>
      <c r="F31" s="667">
        <v>4465.37</v>
      </c>
      <c r="G31" s="667">
        <v>63.08</v>
      </c>
      <c r="H31" s="667">
        <v>53.95</v>
      </c>
      <c r="I31" s="667">
        <v>130.52</v>
      </c>
      <c r="J31" s="667">
        <v>1016.62</v>
      </c>
      <c r="K31" s="667">
        <v>591.84</v>
      </c>
      <c r="L31" s="667">
        <v>654.01</v>
      </c>
      <c r="M31" s="667">
        <v>513.79</v>
      </c>
      <c r="N31" s="667">
        <v>0</v>
      </c>
      <c r="O31" s="667">
        <v>3180.09</v>
      </c>
      <c r="P31" s="667">
        <v>367.6100000000006</v>
      </c>
      <c r="Q31" s="668">
        <v>12109.2</v>
      </c>
    </row>
    <row r="32" spans="1:17" ht="12.75">
      <c r="A32" s="665" t="s">
        <v>593</v>
      </c>
      <c r="B32" s="666" t="s">
        <v>693</v>
      </c>
      <c r="C32" s="667">
        <v>30.5</v>
      </c>
      <c r="D32" s="667">
        <v>0</v>
      </c>
      <c r="E32" s="667">
        <v>10.9</v>
      </c>
      <c r="F32" s="667">
        <v>40.1</v>
      </c>
      <c r="G32" s="667">
        <v>0</v>
      </c>
      <c r="H32" s="667">
        <v>1</v>
      </c>
      <c r="I32" s="667">
        <v>0.5</v>
      </c>
      <c r="J32" s="667">
        <v>24.1</v>
      </c>
      <c r="K32" s="667">
        <v>17</v>
      </c>
      <c r="L32" s="667">
        <v>11.6</v>
      </c>
      <c r="M32" s="667">
        <v>0</v>
      </c>
      <c r="N32" s="667">
        <v>0</v>
      </c>
      <c r="O32" s="667">
        <v>146.7</v>
      </c>
      <c r="P32" s="667">
        <v>24.4</v>
      </c>
      <c r="Q32" s="668">
        <v>306.8</v>
      </c>
    </row>
    <row r="33" spans="1:17" ht="12.75">
      <c r="A33" s="665" t="s">
        <v>251</v>
      </c>
      <c r="B33" s="666" t="s">
        <v>693</v>
      </c>
      <c r="C33" s="667">
        <v>46.967</v>
      </c>
      <c r="D33" s="667">
        <v>9.961</v>
      </c>
      <c r="E33" s="667"/>
      <c r="F33" s="667"/>
      <c r="G33" s="667">
        <v>39.89</v>
      </c>
      <c r="H33" s="667">
        <v>43.422</v>
      </c>
      <c r="I33" s="667">
        <v>45.439</v>
      </c>
      <c r="J33" s="667">
        <v>204.216</v>
      </c>
      <c r="K33" s="667">
        <v>49.424</v>
      </c>
      <c r="L33" s="667">
        <v>246.842</v>
      </c>
      <c r="M33" s="667"/>
      <c r="N33" s="667"/>
      <c r="O33" s="667">
        <v>787.537</v>
      </c>
      <c r="P33" s="667">
        <v>240.315</v>
      </c>
      <c r="Q33" s="668">
        <v>1714.013</v>
      </c>
    </row>
    <row r="34" spans="1:17" ht="12.75">
      <c r="A34" s="665" t="s">
        <v>254</v>
      </c>
      <c r="B34" s="666" t="s">
        <v>693</v>
      </c>
      <c r="C34" s="667">
        <v>1181.54</v>
      </c>
      <c r="D34" s="667">
        <v>47</v>
      </c>
      <c r="E34" s="667">
        <v>33.325</v>
      </c>
      <c r="F34" s="667">
        <v>5641.566</v>
      </c>
      <c r="G34" s="667">
        <v>0</v>
      </c>
      <c r="H34" s="667">
        <v>36.546</v>
      </c>
      <c r="I34" s="667">
        <v>109.705</v>
      </c>
      <c r="J34" s="667">
        <v>628.837</v>
      </c>
      <c r="K34" s="667"/>
      <c r="L34" s="667">
        <v>18</v>
      </c>
      <c r="M34" s="667">
        <v>70</v>
      </c>
      <c r="N34" s="667">
        <v>1096.8</v>
      </c>
      <c r="O34" s="667"/>
      <c r="P34" s="667">
        <v>168.1840000000011</v>
      </c>
      <c r="Q34" s="668">
        <v>9031.503</v>
      </c>
    </row>
    <row r="35" spans="1:17" ht="12.75">
      <c r="A35" s="665" t="s">
        <v>242</v>
      </c>
      <c r="B35" s="666" t="s">
        <v>693</v>
      </c>
      <c r="C35" s="667">
        <v>588.5</v>
      </c>
      <c r="D35" s="667">
        <v>288.9</v>
      </c>
      <c r="E35" s="667">
        <v>881.1</v>
      </c>
      <c r="F35" s="667">
        <v>497</v>
      </c>
      <c r="G35" s="667">
        <v>76.9</v>
      </c>
      <c r="H35" s="667">
        <v>82.9</v>
      </c>
      <c r="I35" s="667">
        <v>611.1</v>
      </c>
      <c r="J35" s="667">
        <v>1838</v>
      </c>
      <c r="K35" s="667">
        <v>613.8</v>
      </c>
      <c r="L35" s="667">
        <v>831.3</v>
      </c>
      <c r="M35" s="667">
        <v>826.1</v>
      </c>
      <c r="N35" s="667">
        <v>241</v>
      </c>
      <c r="O35" s="667">
        <v>663.1</v>
      </c>
      <c r="P35" s="667">
        <v>188.29999999999927</v>
      </c>
      <c r="Q35" s="668">
        <v>8228</v>
      </c>
    </row>
    <row r="36" spans="1:17" ht="12.75">
      <c r="A36" s="665" t="s">
        <v>238</v>
      </c>
      <c r="B36" s="666" t="s">
        <v>466</v>
      </c>
      <c r="C36" s="667">
        <v>500</v>
      </c>
      <c r="D36" s="667"/>
      <c r="E36" s="667">
        <v>685</v>
      </c>
      <c r="F36" s="667">
        <v>3565</v>
      </c>
      <c r="G36" s="667"/>
      <c r="H36" s="667"/>
      <c r="I36" s="667"/>
      <c r="J36" s="667"/>
      <c r="K36" s="667"/>
      <c r="L36" s="667">
        <v>830</v>
      </c>
      <c r="M36" s="667"/>
      <c r="N36" s="667"/>
      <c r="O36" s="667"/>
      <c r="P36" s="667">
        <v>2190</v>
      </c>
      <c r="Q36" s="668">
        <v>7770</v>
      </c>
    </row>
    <row r="37" spans="1:17" ht="12.75">
      <c r="A37" s="665" t="s">
        <v>247</v>
      </c>
      <c r="B37" s="666" t="s">
        <v>693</v>
      </c>
      <c r="C37" s="667">
        <v>3</v>
      </c>
      <c r="D37" s="667">
        <v>24.4</v>
      </c>
      <c r="E37" s="667">
        <v>1765.7</v>
      </c>
      <c r="F37" s="667">
        <v>142.2</v>
      </c>
      <c r="G37" s="667">
        <v>236.3</v>
      </c>
      <c r="H37" s="667">
        <v>113.3</v>
      </c>
      <c r="I37" s="667">
        <v>995.6</v>
      </c>
      <c r="J37" s="667">
        <v>8927.4</v>
      </c>
      <c r="K37" s="667">
        <v>2340.5</v>
      </c>
      <c r="L37" s="667">
        <v>11594.3</v>
      </c>
      <c r="M37" s="667"/>
      <c r="N37" s="667"/>
      <c r="O37" s="667">
        <v>20859.8</v>
      </c>
      <c r="P37" s="667">
        <v>692.9000000000015</v>
      </c>
      <c r="Q37" s="668">
        <v>47695.4</v>
      </c>
    </row>
    <row r="38" spans="1:17" ht="12.75">
      <c r="A38" s="665" t="s">
        <v>204</v>
      </c>
      <c r="B38" s="666" t="s">
        <v>447</v>
      </c>
      <c r="C38" s="667"/>
      <c r="D38" s="667"/>
      <c r="E38" s="667"/>
      <c r="F38" s="667"/>
      <c r="G38" s="667"/>
      <c r="H38" s="667"/>
      <c r="I38" s="667"/>
      <c r="J38" s="667"/>
      <c r="K38" s="667"/>
      <c r="L38" s="667"/>
      <c r="M38" s="667"/>
      <c r="N38" s="667"/>
      <c r="O38" s="667"/>
      <c r="P38" s="667"/>
      <c r="Q38" s="668">
        <v>0</v>
      </c>
    </row>
    <row r="39" spans="1:17" ht="12.75">
      <c r="A39" s="665" t="s">
        <v>240</v>
      </c>
      <c r="B39" s="666" t="s">
        <v>693</v>
      </c>
      <c r="C39" s="667"/>
      <c r="D39" s="667"/>
      <c r="E39" s="667"/>
      <c r="F39" s="667"/>
      <c r="G39" s="667"/>
      <c r="H39" s="667"/>
      <c r="I39" s="667"/>
      <c r="J39" s="667"/>
      <c r="K39" s="667"/>
      <c r="L39" s="667"/>
      <c r="M39" s="667"/>
      <c r="N39" s="667"/>
      <c r="O39" s="667"/>
      <c r="P39" s="667"/>
      <c r="Q39" s="668">
        <v>0</v>
      </c>
    </row>
    <row r="40" spans="1:17" ht="12.75">
      <c r="A40" s="666" t="s">
        <v>353</v>
      </c>
      <c r="B40" s="666" t="s">
        <v>695</v>
      </c>
      <c r="C40" s="667">
        <v>303577</v>
      </c>
      <c r="D40" s="667">
        <v>96674</v>
      </c>
      <c r="E40" s="667">
        <v>874383</v>
      </c>
      <c r="F40" s="667">
        <v>1050000</v>
      </c>
      <c r="G40" s="667">
        <v>293932</v>
      </c>
      <c r="H40" s="667">
        <v>134432</v>
      </c>
      <c r="I40" s="667">
        <v>386547</v>
      </c>
      <c r="J40" s="667">
        <v>1070000</v>
      </c>
      <c r="K40" s="667"/>
      <c r="L40" s="667">
        <v>2970000</v>
      </c>
      <c r="M40" s="667"/>
      <c r="N40" s="667"/>
      <c r="O40" s="667">
        <v>2186019</v>
      </c>
      <c r="P40" s="667">
        <v>1934436</v>
      </c>
      <c r="Q40" s="668">
        <v>11300000</v>
      </c>
    </row>
    <row r="41" spans="1:17" ht="12.75">
      <c r="A41" s="665" t="s">
        <v>696</v>
      </c>
      <c r="B41" s="666" t="s">
        <v>693</v>
      </c>
      <c r="C41" s="667">
        <v>331074</v>
      </c>
      <c r="D41" s="667">
        <v>40326.9</v>
      </c>
      <c r="E41" s="667">
        <v>1280000</v>
      </c>
      <c r="F41" s="667">
        <v>596779</v>
      </c>
      <c r="G41" s="667">
        <v>374116</v>
      </c>
      <c r="H41" s="667">
        <v>141864</v>
      </c>
      <c r="I41" s="667">
        <v>587438</v>
      </c>
      <c r="J41" s="667">
        <v>1620000</v>
      </c>
      <c r="K41" s="667">
        <v>812587</v>
      </c>
      <c r="L41" s="667">
        <v>10500000</v>
      </c>
      <c r="M41" s="667">
        <v>218109</v>
      </c>
      <c r="N41" s="667">
        <v>150980</v>
      </c>
      <c r="O41" s="667">
        <v>4323754</v>
      </c>
      <c r="P41" s="667">
        <v>322972.1000000015</v>
      </c>
      <c r="Q41" s="668">
        <v>21300000</v>
      </c>
    </row>
    <row r="43" ht="12.75">
      <c r="A43" s="162" t="s">
        <v>462</v>
      </c>
    </row>
  </sheetData>
  <printOptions/>
  <pageMargins left="0.75" right="0.75" top="1" bottom="1" header="0" footer="0"/>
  <pageSetup fitToHeight="1" fitToWidth="1" horizontalDpi="600" verticalDpi="600" orientation="landscape" paperSize="9" scale="7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Ark48">
    <tabColor indexed="47"/>
  </sheetPr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8" customWidth="1"/>
    <col min="2" max="2" width="14.28125" style="8" customWidth="1"/>
    <col min="3" max="3" width="19.28125" style="8" bestFit="1" customWidth="1"/>
    <col min="4" max="4" width="6.57421875" style="8" bestFit="1" customWidth="1"/>
    <col min="5" max="16384" width="9.140625" style="8" customWidth="1"/>
  </cols>
  <sheetData>
    <row r="1" ht="18">
      <c r="A1" s="394" t="s">
        <v>159</v>
      </c>
    </row>
    <row r="2" ht="18">
      <c r="A2" s="394"/>
    </row>
    <row r="3" ht="12.75">
      <c r="B3" s="10" t="s">
        <v>137</v>
      </c>
    </row>
    <row r="4" spans="2:4" ht="12.75">
      <c r="B4" s="7" t="s">
        <v>702</v>
      </c>
      <c r="C4" s="7" t="s">
        <v>703</v>
      </c>
      <c r="D4" s="11" t="s">
        <v>710</v>
      </c>
    </row>
    <row r="5" spans="1:4" ht="12.75">
      <c r="A5" s="10" t="s">
        <v>138</v>
      </c>
      <c r="B5" s="7"/>
      <c r="C5" s="7"/>
      <c r="D5" s="7"/>
    </row>
    <row r="6" spans="1:4" ht="12.75">
      <c r="A6" s="8" t="s">
        <v>704</v>
      </c>
      <c r="B6" s="570">
        <v>26386</v>
      </c>
      <c r="C6" s="570">
        <v>478</v>
      </c>
      <c r="D6" s="570">
        <v>26864</v>
      </c>
    </row>
    <row r="7" spans="1:4" ht="12.75">
      <c r="A7" s="8" t="s">
        <v>705</v>
      </c>
      <c r="B7" s="570">
        <v>701</v>
      </c>
      <c r="C7" s="570">
        <v>11687</v>
      </c>
      <c r="D7" s="570">
        <v>12388</v>
      </c>
    </row>
    <row r="8" spans="1:4" ht="12.75">
      <c r="A8" s="8" t="s">
        <v>706</v>
      </c>
      <c r="B8" s="570">
        <v>3145</v>
      </c>
      <c r="C8" s="570">
        <v>906</v>
      </c>
      <c r="D8" s="570">
        <v>4051</v>
      </c>
    </row>
    <row r="9" spans="1:4" ht="13.5" thickBot="1">
      <c r="A9" s="468" t="s">
        <v>280</v>
      </c>
      <c r="B9" s="277">
        <v>30232</v>
      </c>
      <c r="C9" s="277">
        <v>13071</v>
      </c>
      <c r="D9" s="277">
        <v>43303</v>
      </c>
    </row>
    <row r="10" spans="2:4" ht="13.5" thickTop="1">
      <c r="B10" s="7"/>
      <c r="C10" s="7"/>
      <c r="D10" s="7"/>
    </row>
    <row r="11" spans="1:4" ht="12.75">
      <c r="A11" s="8" t="s">
        <v>707</v>
      </c>
      <c r="B11" s="571">
        <v>0.6093342262660786</v>
      </c>
      <c r="C11" s="571">
        <v>0.011038496178093897</v>
      </c>
      <c r="D11" s="571">
        <v>0.6203727224441724</v>
      </c>
    </row>
    <row r="12" spans="1:4" ht="12.75">
      <c r="A12" s="8" t="s">
        <v>708</v>
      </c>
      <c r="B12" s="571">
        <v>0.016188254855321802</v>
      </c>
      <c r="C12" s="571">
        <v>0.2698889222455719</v>
      </c>
      <c r="D12" s="571">
        <v>0.2860771771008937</v>
      </c>
    </row>
    <row r="13" spans="1:4" ht="12.75">
      <c r="A13" s="8" t="s">
        <v>709</v>
      </c>
      <c r="B13" s="571">
        <v>0.07262776251068055</v>
      </c>
      <c r="C13" s="571">
        <v>0.020922337944253286</v>
      </c>
      <c r="D13" s="571">
        <v>0.09355010045493384</v>
      </c>
    </row>
    <row r="14" spans="1:4" ht="13.5" thickBot="1">
      <c r="A14" s="468" t="s">
        <v>280</v>
      </c>
      <c r="B14" s="92">
        <v>0.6981502436320809</v>
      </c>
      <c r="C14" s="92">
        <v>0.3018497563679191</v>
      </c>
      <c r="D14" s="92">
        <v>1</v>
      </c>
    </row>
    <row r="15" ht="14.25" thickTop="1">
      <c r="A15" s="572" t="s">
        <v>711</v>
      </c>
    </row>
    <row r="16" ht="13.5">
      <c r="A16" s="572" t="s">
        <v>712</v>
      </c>
    </row>
    <row r="17" ht="13.5">
      <c r="A17" s="572" t="s">
        <v>471</v>
      </c>
    </row>
    <row r="18" ht="13.5">
      <c r="A18" s="573" t="s">
        <v>733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Ark49">
    <tabColor indexed="47"/>
    <pageSetUpPr fitToPage="1"/>
  </sheetPr>
  <dimension ref="A1:C37"/>
  <sheetViews>
    <sheetView workbookViewId="0" topLeftCell="A1">
      <selection activeCell="C13" sqref="C13"/>
    </sheetView>
  </sheetViews>
  <sheetFormatPr defaultColWidth="9.140625" defaultRowHeight="12.75"/>
  <cols>
    <col min="1" max="1" width="26.421875" style="0" customWidth="1"/>
    <col min="2" max="2" width="18.7109375" style="0" customWidth="1"/>
    <col min="3" max="3" width="18.140625" style="0" customWidth="1"/>
  </cols>
  <sheetData>
    <row r="1" ht="18">
      <c r="A1" s="394" t="s">
        <v>178</v>
      </c>
    </row>
    <row r="3" spans="1:3" ht="13.5" thickBot="1">
      <c r="A3" s="315" t="s">
        <v>818</v>
      </c>
      <c r="B3" s="316" t="s">
        <v>472</v>
      </c>
      <c r="C3" s="316" t="s">
        <v>729</v>
      </c>
    </row>
    <row r="4" spans="1:3" ht="12.75">
      <c r="A4" s="280" t="s">
        <v>422</v>
      </c>
      <c r="B4" s="281">
        <v>6085</v>
      </c>
      <c r="C4" s="281">
        <v>10512</v>
      </c>
    </row>
    <row r="5" spans="1:3" ht="12.75">
      <c r="A5" s="280" t="s">
        <v>531</v>
      </c>
      <c r="B5" s="281">
        <v>3461.92</v>
      </c>
      <c r="C5" s="281">
        <v>5809</v>
      </c>
    </row>
    <row r="6" spans="1:3" ht="12.75">
      <c r="A6" s="280" t="s">
        <v>527</v>
      </c>
      <c r="B6" s="281">
        <v>2539.96</v>
      </c>
      <c r="C6" s="281">
        <v>5214</v>
      </c>
    </row>
    <row r="7" spans="1:3" ht="12.75">
      <c r="A7" s="280" t="s">
        <v>530</v>
      </c>
      <c r="B7" s="281">
        <v>2443.7</v>
      </c>
      <c r="C7" s="281">
        <v>3957</v>
      </c>
    </row>
    <row r="8" spans="1:3" ht="12.75">
      <c r="A8" s="280" t="s">
        <v>378</v>
      </c>
      <c r="B8" s="281">
        <v>1484.73</v>
      </c>
      <c r="C8" s="281">
        <v>3076</v>
      </c>
    </row>
    <row r="9" spans="1:3" ht="12.75">
      <c r="A9" s="280" t="s">
        <v>673</v>
      </c>
      <c r="B9" s="281">
        <v>1531.84</v>
      </c>
      <c r="C9" s="281">
        <v>2669</v>
      </c>
    </row>
    <row r="10" spans="1:3" ht="12.75">
      <c r="A10" s="280"/>
      <c r="B10" s="281"/>
      <c r="C10" s="281"/>
    </row>
    <row r="11" ht="12.75">
      <c r="A11" s="119"/>
    </row>
    <row r="12" ht="12.75">
      <c r="A12" s="311" t="s">
        <v>730</v>
      </c>
    </row>
    <row r="13" ht="12.75">
      <c r="A13" s="119"/>
    </row>
    <row r="14" ht="12.75">
      <c r="A14" s="119"/>
    </row>
    <row r="15" ht="12.75">
      <c r="A15" s="119"/>
    </row>
    <row r="16" ht="12.75">
      <c r="A16" s="119"/>
    </row>
    <row r="17" ht="12.75">
      <c r="A17" s="119"/>
    </row>
    <row r="18" ht="12.75">
      <c r="A18" s="310"/>
    </row>
    <row r="19" ht="12.75">
      <c r="A19" s="119"/>
    </row>
    <row r="20" ht="12.75">
      <c r="A20" s="119"/>
    </row>
    <row r="21" ht="12.75">
      <c r="A21" s="119"/>
    </row>
    <row r="22" ht="12.75">
      <c r="A22" s="119"/>
    </row>
    <row r="23" ht="12.75">
      <c r="A23" s="119"/>
    </row>
    <row r="24" ht="12.75">
      <c r="A24" s="119"/>
    </row>
    <row r="25" ht="12.75">
      <c r="A25" s="119"/>
    </row>
    <row r="26" ht="12.75">
      <c r="A26" s="119"/>
    </row>
    <row r="27" ht="12.75">
      <c r="A27" s="119"/>
    </row>
    <row r="28" ht="12.75">
      <c r="A28" s="119"/>
    </row>
    <row r="29" ht="12.75">
      <c r="A29" s="310"/>
    </row>
    <row r="30" ht="12.75">
      <c r="A30" s="119"/>
    </row>
    <row r="31" ht="12.75">
      <c r="A31" s="119"/>
    </row>
    <row r="32" ht="12.75">
      <c r="A32" s="119"/>
    </row>
    <row r="33" ht="12.75">
      <c r="A33" s="119"/>
    </row>
    <row r="34" ht="12.75">
      <c r="A34" s="119"/>
    </row>
    <row r="35" ht="12.75">
      <c r="A35" s="119"/>
    </row>
    <row r="36" ht="12.75">
      <c r="A36" s="119"/>
    </row>
    <row r="37" ht="12.75">
      <c r="A37" s="119"/>
    </row>
  </sheetData>
  <printOptions/>
  <pageMargins left="0.75" right="0.75" top="1" bottom="1" header="0" footer="0"/>
  <pageSetup fitToHeight="1" fitToWidth="1" horizontalDpi="600" verticalDpi="600" orientation="landscape" paperSize="9" scale="89" r:id="rId1"/>
  <headerFooter alignWithMargins="0">
    <oddFooter>&amp;R&amp;A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Ark50">
    <pageSetUpPr fitToPage="1"/>
  </sheetPr>
  <dimension ref="A1:R49"/>
  <sheetViews>
    <sheetView workbookViewId="0" topLeftCell="A1">
      <selection activeCell="D29" sqref="D29"/>
    </sheetView>
  </sheetViews>
  <sheetFormatPr defaultColWidth="9.140625" defaultRowHeight="12.75"/>
  <cols>
    <col min="1" max="18" width="9.28125" style="0" customWidth="1"/>
  </cols>
  <sheetData>
    <row r="1" ht="18">
      <c r="A1" s="394" t="s">
        <v>469</v>
      </c>
    </row>
    <row r="2" ht="18">
      <c r="A2" s="302"/>
    </row>
    <row r="3" spans="1:18" ht="12.75">
      <c r="A3" s="21"/>
      <c r="B3" s="101"/>
      <c r="C3" s="101" t="s">
        <v>422</v>
      </c>
      <c r="D3" s="101"/>
      <c r="E3" s="101"/>
      <c r="F3" s="101" t="s">
        <v>531</v>
      </c>
      <c r="G3" s="101"/>
      <c r="H3" s="101"/>
      <c r="I3" s="101" t="s">
        <v>530</v>
      </c>
      <c r="J3" s="101"/>
      <c r="K3" s="101"/>
      <c r="L3" s="101" t="s">
        <v>673</v>
      </c>
      <c r="M3" s="101"/>
      <c r="N3" s="101"/>
      <c r="O3" s="101" t="s">
        <v>527</v>
      </c>
      <c r="P3" s="101"/>
      <c r="Q3" s="101"/>
      <c r="R3" s="101" t="s">
        <v>378</v>
      </c>
    </row>
    <row r="4" spans="1:18" ht="12.75">
      <c r="A4" s="21">
        <v>1</v>
      </c>
      <c r="B4" s="672" t="s">
        <v>256</v>
      </c>
      <c r="C4" s="673">
        <v>0.347</v>
      </c>
      <c r="D4" s="21">
        <v>1</v>
      </c>
      <c r="E4" t="s">
        <v>232</v>
      </c>
      <c r="F4" s="674">
        <v>0.3640958412108539</v>
      </c>
      <c r="G4" s="21">
        <v>1</v>
      </c>
      <c r="H4" t="s">
        <v>252</v>
      </c>
      <c r="I4" s="674">
        <v>0.38157672080561406</v>
      </c>
      <c r="J4" s="21">
        <v>1</v>
      </c>
      <c r="K4" t="s">
        <v>254</v>
      </c>
      <c r="L4" s="674">
        <v>0.19858986446670593</v>
      </c>
      <c r="M4" s="21">
        <v>1</v>
      </c>
      <c r="N4" t="s">
        <v>242</v>
      </c>
      <c r="O4" s="674">
        <v>0.22570983586917456</v>
      </c>
      <c r="P4" s="21">
        <v>1</v>
      </c>
      <c r="Q4" t="s">
        <v>249</v>
      </c>
      <c r="R4" s="674">
        <v>0.12509607993850885</v>
      </c>
    </row>
    <row r="5" spans="1:18" ht="12.75">
      <c r="A5" s="21">
        <f>A4+1</f>
        <v>2</v>
      </c>
      <c r="B5" t="s">
        <v>353</v>
      </c>
      <c r="C5" s="675">
        <v>0.30278643809715566</v>
      </c>
      <c r="D5" s="21">
        <f>D4+1</f>
        <v>2</v>
      </c>
      <c r="E5" t="s">
        <v>258</v>
      </c>
      <c r="F5" s="674">
        <v>0.3480204329108903</v>
      </c>
      <c r="G5" s="21">
        <f>G4+1</f>
        <v>2</v>
      </c>
      <c r="H5" t="s">
        <v>589</v>
      </c>
      <c r="I5" s="674">
        <v>0.3554505356017643</v>
      </c>
      <c r="J5" s="21">
        <f>J4+1</f>
        <v>2</v>
      </c>
      <c r="K5" t="s">
        <v>249</v>
      </c>
      <c r="L5" s="674">
        <v>0.13995644376120933</v>
      </c>
      <c r="M5" s="21">
        <f>M4+1</f>
        <v>2</v>
      </c>
      <c r="N5" t="s">
        <v>233</v>
      </c>
      <c r="O5" s="674">
        <v>0.20328553424417037</v>
      </c>
      <c r="P5" s="21">
        <f>P4+1</f>
        <v>2</v>
      </c>
      <c r="Q5" t="s">
        <v>243</v>
      </c>
      <c r="R5" s="674">
        <v>0.12154675750290524</v>
      </c>
    </row>
    <row r="6" spans="1:18" ht="12.75">
      <c r="A6" s="21">
        <f aca="true" t="shared" si="0" ref="A6:A22">A5+1</f>
        <v>3</v>
      </c>
      <c r="B6" t="s">
        <v>242</v>
      </c>
      <c r="C6" s="675">
        <v>0.2829160177309213</v>
      </c>
      <c r="D6" s="21">
        <f aca="true" t="shared" si="1" ref="D6:D22">D5+1</f>
        <v>3</v>
      </c>
      <c r="E6" t="s">
        <v>590</v>
      </c>
      <c r="F6" s="674">
        <v>0.3463510848126233</v>
      </c>
      <c r="G6" s="21">
        <f aca="true" t="shared" si="2" ref="G6:G22">G5+1</f>
        <v>3</v>
      </c>
      <c r="H6" t="s">
        <v>350</v>
      </c>
      <c r="I6" s="674">
        <v>0.2521568288432651</v>
      </c>
      <c r="J6" s="21">
        <f aca="true" t="shared" si="3" ref="J6:J22">J5+1</f>
        <v>3</v>
      </c>
      <c r="K6" t="s">
        <v>245</v>
      </c>
      <c r="L6" s="674">
        <v>0.1185131195335277</v>
      </c>
      <c r="M6" s="21">
        <f aca="true" t="shared" si="4" ref="M6:M22">M5+1</f>
        <v>3</v>
      </c>
      <c r="N6" t="s">
        <v>259</v>
      </c>
      <c r="O6" s="674">
        <v>0.19135672596644612</v>
      </c>
      <c r="P6" s="21">
        <f aca="true" t="shared" si="5" ref="P6:P22">P5+1</f>
        <v>3</v>
      </c>
      <c r="Q6" t="s">
        <v>237</v>
      </c>
      <c r="R6" s="674">
        <v>0.11727032216502906</v>
      </c>
    </row>
    <row r="7" spans="1:18" ht="12.75">
      <c r="A7" s="21">
        <f t="shared" si="0"/>
        <v>4</v>
      </c>
      <c r="B7" t="s">
        <v>237</v>
      </c>
      <c r="C7" s="675">
        <v>0.22630983131836857</v>
      </c>
      <c r="D7" s="21">
        <f t="shared" si="1"/>
        <v>4</v>
      </c>
      <c r="E7" t="s">
        <v>249</v>
      </c>
      <c r="F7" s="674">
        <v>0.3214834742505765</v>
      </c>
      <c r="G7" s="21">
        <f t="shared" si="2"/>
        <v>4</v>
      </c>
      <c r="H7" t="s">
        <v>258</v>
      </c>
      <c r="I7" s="674">
        <v>0.24045006052658274</v>
      </c>
      <c r="J7" s="21">
        <f t="shared" si="3"/>
        <v>4</v>
      </c>
      <c r="K7" t="s">
        <v>353</v>
      </c>
      <c r="L7" s="674">
        <v>0.11383277596181979</v>
      </c>
      <c r="M7" s="21">
        <f t="shared" si="4"/>
        <v>4</v>
      </c>
      <c r="N7" t="s">
        <v>237</v>
      </c>
      <c r="O7" s="674">
        <v>0.18289524119266373</v>
      </c>
      <c r="P7" s="21">
        <f t="shared" si="5"/>
        <v>4</v>
      </c>
      <c r="Q7" t="s">
        <v>239</v>
      </c>
      <c r="R7" s="674">
        <v>0.11362419605937008</v>
      </c>
    </row>
    <row r="8" spans="1:18" ht="12.75">
      <c r="A8" s="21">
        <f t="shared" si="0"/>
        <v>5</v>
      </c>
      <c r="B8" t="s">
        <v>233</v>
      </c>
      <c r="C8" s="675">
        <v>0.2258717011417859</v>
      </c>
      <c r="D8" s="21">
        <f t="shared" si="1"/>
        <v>5</v>
      </c>
      <c r="E8" t="s">
        <v>589</v>
      </c>
      <c r="F8" s="674">
        <v>0.3101449275362319</v>
      </c>
      <c r="G8" s="21">
        <f t="shared" si="2"/>
        <v>5</v>
      </c>
      <c r="H8" t="s">
        <v>235</v>
      </c>
      <c r="I8" s="674">
        <v>0.23585422212484375</v>
      </c>
      <c r="J8" s="21">
        <f t="shared" si="3"/>
        <v>5</v>
      </c>
      <c r="K8" t="s">
        <v>590</v>
      </c>
      <c r="L8" s="674">
        <v>0.10039447731755424</v>
      </c>
      <c r="M8" s="21">
        <f t="shared" si="4"/>
        <v>5</v>
      </c>
      <c r="N8" t="s">
        <v>249</v>
      </c>
      <c r="O8" s="674">
        <v>0.1816551370740456</v>
      </c>
      <c r="P8" s="21">
        <f t="shared" si="5"/>
        <v>5</v>
      </c>
      <c r="Q8" t="s">
        <v>232</v>
      </c>
      <c r="R8" s="674">
        <v>0.10960091442439476</v>
      </c>
    </row>
    <row r="9" spans="1:18" ht="12.75">
      <c r="A9" s="21">
        <f t="shared" si="0"/>
        <v>6</v>
      </c>
      <c r="B9" t="s">
        <v>239</v>
      </c>
      <c r="C9" s="675">
        <v>0.2238565199320921</v>
      </c>
      <c r="D9" s="21">
        <f t="shared" si="1"/>
        <v>6</v>
      </c>
      <c r="E9" t="s">
        <v>358</v>
      </c>
      <c r="F9" s="674">
        <v>0.30971994571869516</v>
      </c>
      <c r="G9" s="21">
        <f t="shared" si="2"/>
        <v>6</v>
      </c>
      <c r="H9" t="s">
        <v>358</v>
      </c>
      <c r="I9" s="674">
        <v>0.23329541624536568</v>
      </c>
      <c r="J9" s="21">
        <f t="shared" si="3"/>
        <v>6</v>
      </c>
      <c r="K9" t="s">
        <v>242</v>
      </c>
      <c r="L9" s="674">
        <v>0.09518389840661315</v>
      </c>
      <c r="M9" s="21">
        <f t="shared" si="4"/>
        <v>6</v>
      </c>
      <c r="N9" t="s">
        <v>239</v>
      </c>
      <c r="O9" s="674">
        <v>0.1811657755517516</v>
      </c>
      <c r="P9" s="21">
        <f t="shared" si="5"/>
        <v>6</v>
      </c>
      <c r="Q9" t="s">
        <v>258</v>
      </c>
      <c r="R9" s="674">
        <v>0.10932753707478039</v>
      </c>
    </row>
    <row r="10" spans="1:18" ht="12.75">
      <c r="A10" s="21">
        <f t="shared" si="0"/>
        <v>7</v>
      </c>
      <c r="B10" t="s">
        <v>243</v>
      </c>
      <c r="C10" s="675">
        <v>0.20201430178864588</v>
      </c>
      <c r="D10" s="21">
        <f t="shared" si="1"/>
        <v>7</v>
      </c>
      <c r="E10" t="s">
        <v>259</v>
      </c>
      <c r="F10" s="674">
        <v>0.30646531235632857</v>
      </c>
      <c r="G10" s="21">
        <f t="shared" si="2"/>
        <v>7</v>
      </c>
      <c r="H10" t="s">
        <v>590</v>
      </c>
      <c r="I10" s="674">
        <v>0.23234714003944773</v>
      </c>
      <c r="J10" s="21">
        <f t="shared" si="3"/>
        <v>7</v>
      </c>
      <c r="K10" t="s">
        <v>350</v>
      </c>
      <c r="L10" s="674">
        <v>0.09462523737142463</v>
      </c>
      <c r="M10" s="21">
        <f t="shared" si="4"/>
        <v>7</v>
      </c>
      <c r="N10" t="s">
        <v>350</v>
      </c>
      <c r="O10" s="674">
        <v>0.1787653348904424</v>
      </c>
      <c r="P10" s="21">
        <f t="shared" si="5"/>
        <v>7</v>
      </c>
      <c r="Q10" t="s">
        <v>358</v>
      </c>
      <c r="R10" s="674">
        <v>0.09678640483919607</v>
      </c>
    </row>
    <row r="11" spans="1:18" ht="12.75">
      <c r="A11" s="21">
        <f t="shared" si="0"/>
        <v>8</v>
      </c>
      <c r="B11" t="s">
        <v>235</v>
      </c>
      <c r="C11" s="675">
        <v>0.20198139982788332</v>
      </c>
      <c r="D11" s="21">
        <f t="shared" si="1"/>
        <v>8</v>
      </c>
      <c r="E11" t="s">
        <v>243</v>
      </c>
      <c r="F11" s="674">
        <v>0.3000485744326322</v>
      </c>
      <c r="G11" s="21">
        <f t="shared" si="2"/>
        <v>8</v>
      </c>
      <c r="H11" t="s">
        <v>353</v>
      </c>
      <c r="I11" s="674">
        <v>0.23026102604597606</v>
      </c>
      <c r="J11" s="21">
        <f t="shared" si="3"/>
        <v>8</v>
      </c>
      <c r="K11" t="s">
        <v>259</v>
      </c>
      <c r="L11" s="674">
        <v>0.09251856527261534</v>
      </c>
      <c r="M11" s="21">
        <f t="shared" si="4"/>
        <v>8</v>
      </c>
      <c r="N11" t="s">
        <v>254</v>
      </c>
      <c r="O11" s="674">
        <v>0.1779658220388921</v>
      </c>
      <c r="P11" s="21">
        <f t="shared" si="5"/>
        <v>8</v>
      </c>
      <c r="Q11" t="s">
        <v>590</v>
      </c>
      <c r="R11" s="674">
        <v>0.09309664694280079</v>
      </c>
    </row>
    <row r="12" spans="1:18" ht="12.75">
      <c r="A12" s="21">
        <f t="shared" si="0"/>
        <v>9</v>
      </c>
      <c r="B12" t="s">
        <v>350</v>
      </c>
      <c r="C12" s="675">
        <v>0.18962824459390193</v>
      </c>
      <c r="D12" s="21">
        <f t="shared" si="1"/>
        <v>9</v>
      </c>
      <c r="E12" t="s">
        <v>237</v>
      </c>
      <c r="F12" s="674">
        <v>0.29371011133756075</v>
      </c>
      <c r="G12" s="21">
        <f t="shared" si="2"/>
        <v>9</v>
      </c>
      <c r="H12" t="s">
        <v>232</v>
      </c>
      <c r="I12" s="674">
        <v>0.2266504872776914</v>
      </c>
      <c r="J12" s="21">
        <f t="shared" si="3"/>
        <v>9</v>
      </c>
      <c r="K12" t="s">
        <v>233</v>
      </c>
      <c r="L12" s="674">
        <v>0.09075473236063128</v>
      </c>
      <c r="M12" s="21">
        <f t="shared" si="4"/>
        <v>9</v>
      </c>
      <c r="N12" t="s">
        <v>358</v>
      </c>
      <c r="O12" s="674">
        <v>0.16367401060791512</v>
      </c>
      <c r="P12" s="21">
        <f t="shared" si="5"/>
        <v>9</v>
      </c>
      <c r="Q12" t="s">
        <v>235</v>
      </c>
      <c r="R12" s="674">
        <v>0.08879488654958786</v>
      </c>
    </row>
    <row r="13" spans="1:18" ht="12.75">
      <c r="A13" s="21">
        <f t="shared" si="0"/>
        <v>10</v>
      </c>
      <c r="B13" t="s">
        <v>232</v>
      </c>
      <c r="C13" s="675">
        <v>0.17068533074752026</v>
      </c>
      <c r="D13" s="21">
        <f t="shared" si="1"/>
        <v>10</v>
      </c>
      <c r="E13" t="s">
        <v>233</v>
      </c>
      <c r="F13" s="674">
        <v>0.2894605829942253</v>
      </c>
      <c r="G13" s="21">
        <f t="shared" si="2"/>
        <v>10</v>
      </c>
      <c r="H13" t="s">
        <v>239</v>
      </c>
      <c r="I13" s="674">
        <v>0.21494801242629807</v>
      </c>
      <c r="J13" s="21">
        <f t="shared" si="3"/>
        <v>10</v>
      </c>
      <c r="K13" t="s">
        <v>235</v>
      </c>
      <c r="L13" s="674">
        <v>0.08824667332349184</v>
      </c>
      <c r="M13" s="21">
        <f t="shared" si="4"/>
        <v>10</v>
      </c>
      <c r="N13" t="s">
        <v>245</v>
      </c>
      <c r="O13" s="674">
        <v>0.16341107871720117</v>
      </c>
      <c r="P13" s="21">
        <f t="shared" si="5"/>
        <v>10</v>
      </c>
      <c r="Q13" s="672" t="s">
        <v>256</v>
      </c>
      <c r="R13" s="676">
        <v>0.08474544346194153</v>
      </c>
    </row>
    <row r="14" spans="1:18" ht="12.75">
      <c r="A14" s="21">
        <f t="shared" si="0"/>
        <v>11</v>
      </c>
      <c r="B14" t="s">
        <v>245</v>
      </c>
      <c r="C14" s="675">
        <v>0.15189504373177842</v>
      </c>
      <c r="D14" s="21">
        <f t="shared" si="1"/>
        <v>11</v>
      </c>
      <c r="E14" t="s">
        <v>245</v>
      </c>
      <c r="F14" s="674">
        <v>0.2637026239067055</v>
      </c>
      <c r="G14" s="21">
        <f t="shared" si="2"/>
        <v>11</v>
      </c>
      <c r="H14" t="s">
        <v>259</v>
      </c>
      <c r="I14" s="674">
        <v>0.21034668162797762</v>
      </c>
      <c r="J14" s="21">
        <f t="shared" si="3"/>
        <v>11</v>
      </c>
      <c r="K14" t="s">
        <v>358</v>
      </c>
      <c r="L14" s="674">
        <v>0.08820135525872314</v>
      </c>
      <c r="M14" s="21">
        <f t="shared" si="4"/>
        <v>11</v>
      </c>
      <c r="N14" t="s">
        <v>235</v>
      </c>
      <c r="O14" s="674">
        <v>0.15953409849944217</v>
      </c>
      <c r="P14" s="21">
        <f t="shared" si="5"/>
        <v>11</v>
      </c>
      <c r="Q14" t="s">
        <v>252</v>
      </c>
      <c r="R14" s="674">
        <v>0.0837948139422997</v>
      </c>
    </row>
    <row r="15" spans="1:18" ht="12.75">
      <c r="A15" s="21">
        <f t="shared" si="0"/>
        <v>12</v>
      </c>
      <c r="B15" t="s">
        <v>259</v>
      </c>
      <c r="C15" s="675">
        <v>0.1481247710997343</v>
      </c>
      <c r="D15" s="21">
        <f t="shared" si="1"/>
        <v>12</v>
      </c>
      <c r="E15" t="s">
        <v>252</v>
      </c>
      <c r="F15" s="674">
        <v>0.2434029563515105</v>
      </c>
      <c r="G15" s="21">
        <f t="shared" si="2"/>
        <v>12</v>
      </c>
      <c r="H15" t="s">
        <v>245</v>
      </c>
      <c r="I15" s="674">
        <v>0.1966472303206997</v>
      </c>
      <c r="J15" s="21">
        <f t="shared" si="3"/>
        <v>12</v>
      </c>
      <c r="K15" s="672" t="s">
        <v>256</v>
      </c>
      <c r="L15" s="676">
        <v>0.08743438882001475</v>
      </c>
      <c r="M15" s="21">
        <f t="shared" si="4"/>
        <v>12</v>
      </c>
      <c r="N15" t="s">
        <v>252</v>
      </c>
      <c r="O15" s="674">
        <v>0.1547041159978101</v>
      </c>
      <c r="P15" s="21">
        <f t="shared" si="5"/>
        <v>12</v>
      </c>
      <c r="Q15" t="s">
        <v>242</v>
      </c>
      <c r="R15" s="674">
        <v>0.0827243320953636</v>
      </c>
    </row>
    <row r="16" spans="1:18" ht="12.75">
      <c r="A16" s="21">
        <f t="shared" si="0"/>
        <v>13</v>
      </c>
      <c r="B16" t="s">
        <v>249</v>
      </c>
      <c r="C16" s="675">
        <v>0.1335511145272867</v>
      </c>
      <c r="D16" s="21">
        <f t="shared" si="1"/>
        <v>13</v>
      </c>
      <c r="E16" t="s">
        <v>350</v>
      </c>
      <c r="F16" s="674">
        <v>0.23261903792992822</v>
      </c>
      <c r="G16" s="21">
        <f t="shared" si="2"/>
        <v>13</v>
      </c>
      <c r="H16" t="s">
        <v>243</v>
      </c>
      <c r="I16" s="674">
        <v>0.1493448600257014</v>
      </c>
      <c r="J16" s="21">
        <f t="shared" si="3"/>
        <v>13</v>
      </c>
      <c r="K16" t="s">
        <v>252</v>
      </c>
      <c r="L16" s="674">
        <v>0.07311412313154271</v>
      </c>
      <c r="M16" s="21">
        <f t="shared" si="4"/>
        <v>13</v>
      </c>
      <c r="N16" t="s">
        <v>243</v>
      </c>
      <c r="O16" s="674">
        <v>0.15429453322429706</v>
      </c>
      <c r="P16" s="21">
        <f t="shared" si="5"/>
        <v>13</v>
      </c>
      <c r="Q16" t="s">
        <v>245</v>
      </c>
      <c r="R16" s="674">
        <v>0.07725947521865889</v>
      </c>
    </row>
    <row r="17" spans="1:18" ht="12.75">
      <c r="A17" s="21">
        <f t="shared" si="0"/>
        <v>14</v>
      </c>
      <c r="B17" t="s">
        <v>258</v>
      </c>
      <c r="C17" s="675">
        <v>0.11906361190841064</v>
      </c>
      <c r="D17" s="21">
        <f t="shared" si="1"/>
        <v>14</v>
      </c>
      <c r="E17" t="s">
        <v>235</v>
      </c>
      <c r="F17" s="674">
        <v>0.22558876142429227</v>
      </c>
      <c r="G17" s="21">
        <f t="shared" si="2"/>
        <v>14</v>
      </c>
      <c r="H17" s="672" t="s">
        <v>256</v>
      </c>
      <c r="I17" s="676">
        <v>0.139481548960381</v>
      </c>
      <c r="J17" s="21">
        <f t="shared" si="3"/>
        <v>14</v>
      </c>
      <c r="K17" t="s">
        <v>239</v>
      </c>
      <c r="L17" s="674">
        <v>0.07277996153764872</v>
      </c>
      <c r="M17" s="21">
        <f t="shared" si="4"/>
        <v>14</v>
      </c>
      <c r="N17" s="672" t="s">
        <v>256</v>
      </c>
      <c r="O17" s="676">
        <v>0.1449758788302203</v>
      </c>
      <c r="P17" s="21">
        <f t="shared" si="5"/>
        <v>14</v>
      </c>
      <c r="Q17" t="s">
        <v>233</v>
      </c>
      <c r="R17" s="674">
        <v>0.07622815652686425</v>
      </c>
    </row>
    <row r="18" spans="1:18" ht="12.75">
      <c r="A18" s="21">
        <f t="shared" si="0"/>
        <v>15</v>
      </c>
      <c r="B18" t="s">
        <v>358</v>
      </c>
      <c r="C18" s="675">
        <v>0.10832282298263354</v>
      </c>
      <c r="D18" s="21">
        <f t="shared" si="1"/>
        <v>15</v>
      </c>
      <c r="E18" s="672" t="s">
        <v>256</v>
      </c>
      <c r="F18" s="676">
        <v>0.197</v>
      </c>
      <c r="G18" s="21">
        <f t="shared" si="2"/>
        <v>15</v>
      </c>
      <c r="H18" t="s">
        <v>237</v>
      </c>
      <c r="I18" s="674">
        <v>0.1309076320865897</v>
      </c>
      <c r="J18" s="21">
        <f t="shared" si="3"/>
        <v>15</v>
      </c>
      <c r="K18" t="s">
        <v>258</v>
      </c>
      <c r="L18" s="674">
        <v>0.07249907099062575</v>
      </c>
      <c r="M18" s="21">
        <f t="shared" si="4"/>
        <v>15</v>
      </c>
      <c r="N18" t="s">
        <v>590</v>
      </c>
      <c r="O18" s="674">
        <v>0.14102564102564102</v>
      </c>
      <c r="P18" s="21">
        <f t="shared" si="5"/>
        <v>15</v>
      </c>
      <c r="Q18" t="s">
        <v>254</v>
      </c>
      <c r="R18" s="674">
        <v>0.06648497348261638</v>
      </c>
    </row>
    <row r="19" spans="1:18" ht="12.75">
      <c r="A19" s="21">
        <f t="shared" si="0"/>
        <v>16</v>
      </c>
      <c r="B19" t="s">
        <v>254</v>
      </c>
      <c r="C19" s="675">
        <v>0.10431879787860932</v>
      </c>
      <c r="D19" s="21">
        <f t="shared" si="1"/>
        <v>16</v>
      </c>
      <c r="E19" t="s">
        <v>239</v>
      </c>
      <c r="F19" s="674">
        <v>0.1936246539445043</v>
      </c>
      <c r="G19" s="21">
        <f t="shared" si="2"/>
        <v>16</v>
      </c>
      <c r="H19" t="s">
        <v>242</v>
      </c>
      <c r="I19" s="674">
        <v>0.12148077153468312</v>
      </c>
      <c r="J19" s="21">
        <f t="shared" si="3"/>
        <v>16</v>
      </c>
      <c r="K19" t="s">
        <v>589</v>
      </c>
      <c r="L19" s="674">
        <v>0.07177063642091998</v>
      </c>
      <c r="M19" s="21">
        <f t="shared" si="4"/>
        <v>16</v>
      </c>
      <c r="N19" t="s">
        <v>589</v>
      </c>
      <c r="O19" s="674">
        <v>0.12715816005040959</v>
      </c>
      <c r="P19" s="21">
        <f t="shared" si="5"/>
        <v>16</v>
      </c>
      <c r="Q19" t="s">
        <v>589</v>
      </c>
      <c r="R19" s="674">
        <v>0.06414618777567738</v>
      </c>
    </row>
    <row r="20" spans="1:18" ht="12.75">
      <c r="A20" s="21">
        <f t="shared" si="0"/>
        <v>17</v>
      </c>
      <c r="B20" t="s">
        <v>590</v>
      </c>
      <c r="C20" s="675">
        <v>0.08678500986193294</v>
      </c>
      <c r="D20" s="21">
        <f t="shared" si="1"/>
        <v>17</v>
      </c>
      <c r="E20" t="s">
        <v>242</v>
      </c>
      <c r="F20" s="674">
        <v>0.19204504612435605</v>
      </c>
      <c r="G20" s="21">
        <f t="shared" si="2"/>
        <v>17</v>
      </c>
      <c r="H20" t="s">
        <v>233</v>
      </c>
      <c r="I20" s="674">
        <v>0.11410961394972631</v>
      </c>
      <c r="J20" s="21">
        <f t="shared" si="3"/>
        <v>17</v>
      </c>
      <c r="K20" t="s">
        <v>243</v>
      </c>
      <c r="L20" s="674">
        <v>0.06865596389505463</v>
      </c>
      <c r="M20" s="21">
        <f t="shared" si="4"/>
        <v>17</v>
      </c>
      <c r="N20" t="s">
        <v>258</v>
      </c>
      <c r="O20" s="674">
        <v>0.11063920574377403</v>
      </c>
      <c r="P20" s="21">
        <f t="shared" si="5"/>
        <v>17</v>
      </c>
      <c r="Q20" t="s">
        <v>350</v>
      </c>
      <c r="R20" s="674">
        <v>0.05220535751795539</v>
      </c>
    </row>
    <row r="21" spans="1:18" ht="12.75">
      <c r="A21" s="21">
        <f t="shared" si="0"/>
        <v>18</v>
      </c>
      <c r="B21" t="s">
        <v>589</v>
      </c>
      <c r="C21" s="675">
        <v>0.07132955261499685</v>
      </c>
      <c r="D21" s="21">
        <f t="shared" si="1"/>
        <v>18</v>
      </c>
      <c r="E21" t="s">
        <v>353</v>
      </c>
      <c r="F21" s="674">
        <v>0.11661071978002964</v>
      </c>
      <c r="G21" s="21">
        <f t="shared" si="2"/>
        <v>18</v>
      </c>
      <c r="H21" t="s">
        <v>249</v>
      </c>
      <c r="I21" s="674">
        <v>0.09825775044837305</v>
      </c>
      <c r="J21" s="21">
        <f t="shared" si="3"/>
        <v>18</v>
      </c>
      <c r="K21" t="s">
        <v>232</v>
      </c>
      <c r="L21" s="674">
        <v>0.051485127060569784</v>
      </c>
      <c r="M21" s="21">
        <f t="shared" si="4"/>
        <v>18</v>
      </c>
      <c r="N21" t="s">
        <v>232</v>
      </c>
      <c r="O21" s="674">
        <v>0.07747688207283976</v>
      </c>
      <c r="P21" s="21">
        <f t="shared" si="5"/>
        <v>18</v>
      </c>
      <c r="Q21" t="s">
        <v>259</v>
      </c>
      <c r="R21" s="674">
        <v>0.05118794367689803</v>
      </c>
    </row>
    <row r="22" spans="1:18" ht="12.75">
      <c r="A22" s="21">
        <f t="shared" si="0"/>
        <v>19</v>
      </c>
      <c r="B22" t="s">
        <v>252</v>
      </c>
      <c r="C22" s="675">
        <v>0.06340726977122285</v>
      </c>
      <c r="D22" s="21">
        <f t="shared" si="1"/>
        <v>19</v>
      </c>
      <c r="E22" t="s">
        <v>254</v>
      </c>
      <c r="F22" s="674">
        <v>0.09959929286977018</v>
      </c>
      <c r="G22" s="21">
        <f t="shared" si="2"/>
        <v>19</v>
      </c>
      <c r="H22" t="s">
        <v>254</v>
      </c>
      <c r="I22" s="674">
        <v>0.06508249852681201</v>
      </c>
      <c r="J22" s="21">
        <f t="shared" si="3"/>
        <v>19</v>
      </c>
      <c r="K22" t="s">
        <v>237</v>
      </c>
      <c r="L22" s="674">
        <v>0.044882591187168794</v>
      </c>
      <c r="M22" s="21">
        <f t="shared" si="4"/>
        <v>19</v>
      </c>
      <c r="N22" t="s">
        <v>353</v>
      </c>
      <c r="O22" s="677" t="s">
        <v>277</v>
      </c>
      <c r="P22" s="21">
        <f t="shared" si="5"/>
        <v>19</v>
      </c>
      <c r="Q22" t="s">
        <v>353</v>
      </c>
      <c r="R22" s="677" t="s">
        <v>277</v>
      </c>
    </row>
    <row r="25" spans="1:11" ht="12.75">
      <c r="A25" s="176" t="s">
        <v>473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</row>
    <row r="26" spans="1:11" ht="12.75">
      <c r="A26" s="176" t="s">
        <v>819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</row>
    <row r="27" spans="1:11" ht="12.75">
      <c r="A27" s="176" t="s">
        <v>474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</row>
    <row r="28" spans="1:11" ht="12.75">
      <c r="A28" s="176" t="s">
        <v>475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</row>
    <row r="31" spans="2:3" ht="12.75">
      <c r="B31" s="21"/>
      <c r="C31" s="21"/>
    </row>
    <row r="34" ht="12.75">
      <c r="C34" s="21"/>
    </row>
    <row r="37" ht="12.75">
      <c r="C37" s="21"/>
    </row>
    <row r="41" ht="12.75">
      <c r="C41" s="21"/>
    </row>
    <row r="44" ht="12.75">
      <c r="C44" s="21"/>
    </row>
    <row r="45" ht="12.75">
      <c r="C45" s="21"/>
    </row>
    <row r="46" ht="12.75">
      <c r="C46" s="21"/>
    </row>
    <row r="49" ht="12.75">
      <c r="C49" s="21"/>
    </row>
  </sheetData>
  <printOptions/>
  <pageMargins left="0.75" right="0.75" top="1" bottom="1" header="0" footer="0"/>
  <pageSetup fitToHeight="1" fitToWidth="1" horizontalDpi="300" verticalDpi="300" orientation="landscape" paperSize="9" scale="70" r:id="rId1"/>
  <headerFooter alignWithMargins="0">
    <oddFooter>&amp;R&amp;A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Ark51">
    <tabColor indexed="47"/>
    <pageSetUpPr fitToPage="1"/>
  </sheetPr>
  <dimension ref="A1:B14"/>
  <sheetViews>
    <sheetView workbookViewId="0" topLeftCell="A1">
      <selection activeCell="A2" sqref="A2"/>
    </sheetView>
  </sheetViews>
  <sheetFormatPr defaultColWidth="9.140625" defaultRowHeight="12.75"/>
  <cols>
    <col min="1" max="1" width="36.140625" style="0" customWidth="1"/>
    <col min="2" max="2" width="25.28125" style="0" customWidth="1"/>
  </cols>
  <sheetData>
    <row r="1" ht="18">
      <c r="A1" s="394" t="s">
        <v>641</v>
      </c>
    </row>
    <row r="2" ht="12.75">
      <c r="A2" s="21"/>
    </row>
    <row r="3" spans="1:2" ht="13.5" thickBot="1">
      <c r="A3" s="317" t="s">
        <v>731</v>
      </c>
      <c r="B3" s="318" t="s">
        <v>732</v>
      </c>
    </row>
    <row r="4" spans="1:2" ht="12.75">
      <c r="A4" s="313" t="s">
        <v>384</v>
      </c>
      <c r="B4" s="281">
        <v>1703.24</v>
      </c>
    </row>
    <row r="5" spans="1:2" ht="12.75">
      <c r="A5" s="313" t="s">
        <v>448</v>
      </c>
      <c r="B5" s="281">
        <v>923.71</v>
      </c>
    </row>
    <row r="6" spans="1:2" ht="12.75">
      <c r="A6" s="313" t="s">
        <v>481</v>
      </c>
      <c r="B6" s="281">
        <v>794.92</v>
      </c>
    </row>
    <row r="7" spans="1:2" ht="12.75">
      <c r="A7" s="313" t="s">
        <v>700</v>
      </c>
      <c r="B7" s="281">
        <v>635.36</v>
      </c>
    </row>
    <row r="8" spans="1:2" ht="12.75">
      <c r="A8" s="313" t="s">
        <v>699</v>
      </c>
      <c r="B8" s="281">
        <v>505.35</v>
      </c>
    </row>
    <row r="9" spans="1:2" ht="12.75">
      <c r="A9" s="313" t="s">
        <v>449</v>
      </c>
      <c r="B9" s="281">
        <v>187.35</v>
      </c>
    </row>
    <row r="10" spans="1:2" ht="12.75">
      <c r="A10" s="313" t="s">
        <v>450</v>
      </c>
      <c r="B10" s="281">
        <v>99.99</v>
      </c>
    </row>
    <row r="11" spans="1:2" ht="12.75">
      <c r="A11" s="313" t="s">
        <v>717</v>
      </c>
      <c r="B11" s="281">
        <v>86.68</v>
      </c>
    </row>
    <row r="12" spans="1:2" ht="12.75">
      <c r="A12" s="313" t="s">
        <v>701</v>
      </c>
      <c r="B12" s="281">
        <v>1215.25</v>
      </c>
    </row>
    <row r="14" ht="12.75">
      <c r="A14" s="162" t="s">
        <v>730</v>
      </c>
    </row>
  </sheetData>
  <printOptions/>
  <pageMargins left="0.75" right="0.75" top="1" bottom="1" header="0" footer="0"/>
  <pageSetup fitToHeight="1" fitToWidth="1" horizontalDpi="600" verticalDpi="600" orientation="portrait" paperSize="9" scale="80" r:id="rId1"/>
  <headerFooter alignWithMargins="0">
    <oddFooter>&amp;R&amp;A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Ark52">
    <tabColor indexed="47"/>
    <pageSetUpPr fitToPage="1"/>
  </sheetPr>
  <dimension ref="A1:C8"/>
  <sheetViews>
    <sheetView workbookViewId="0" topLeftCell="A1">
      <selection activeCell="C11" sqref="C11"/>
    </sheetView>
  </sheetViews>
  <sheetFormatPr defaultColWidth="9.140625" defaultRowHeight="12.75"/>
  <cols>
    <col min="1" max="1" width="13.7109375" style="0" customWidth="1"/>
    <col min="4" max="4" width="2.421875" style="0" customWidth="1"/>
  </cols>
  <sheetData>
    <row r="1" ht="18">
      <c r="A1" s="394" t="s">
        <v>739</v>
      </c>
    </row>
    <row r="2" ht="18">
      <c r="A2" s="394"/>
    </row>
    <row r="3" spans="2:3" s="394" customFormat="1" ht="18">
      <c r="B3" s="394" t="s">
        <v>522</v>
      </c>
      <c r="C3" s="394" t="s">
        <v>521</v>
      </c>
    </row>
    <row r="4" spans="1:3" ht="12.75">
      <c r="A4" s="236" t="s">
        <v>493</v>
      </c>
      <c r="B4" s="306">
        <v>17266.911402</v>
      </c>
      <c r="C4" s="306">
        <v>21137.109478</v>
      </c>
    </row>
    <row r="5" spans="1:3" ht="12.75">
      <c r="A5" s="308" t="s">
        <v>497</v>
      </c>
      <c r="B5" s="306">
        <v>15980.583462999999</v>
      </c>
      <c r="C5" s="306">
        <v>20600.087770000002</v>
      </c>
    </row>
    <row r="6" spans="1:3" ht="12.75">
      <c r="A6" s="307" t="s">
        <v>495</v>
      </c>
      <c r="B6" s="306">
        <v>3497.819687</v>
      </c>
      <c r="C6" s="306">
        <v>4445.647277</v>
      </c>
    </row>
    <row r="7" spans="1:3" ht="12.75">
      <c r="A7" s="307" t="s">
        <v>496</v>
      </c>
      <c r="B7" s="306">
        <v>1842.8142700000026</v>
      </c>
      <c r="C7" s="306">
        <v>3360.7110000000102</v>
      </c>
    </row>
    <row r="8" spans="1:3" ht="12.75">
      <c r="A8" s="236" t="s">
        <v>494</v>
      </c>
      <c r="B8" s="306">
        <v>2453.354705</v>
      </c>
      <c r="C8" s="306">
        <v>3102.603035</v>
      </c>
    </row>
  </sheetData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Ark53">
    <tabColor indexed="47"/>
    <pageSetUpPr fitToPage="1"/>
  </sheetPr>
  <dimension ref="A1:C21"/>
  <sheetViews>
    <sheetView workbookViewId="0" topLeftCell="A1">
      <selection activeCell="D9" sqref="D9"/>
    </sheetView>
  </sheetViews>
  <sheetFormatPr defaultColWidth="9.140625" defaultRowHeight="12.75"/>
  <cols>
    <col min="1" max="1" width="53.7109375" style="0" customWidth="1"/>
  </cols>
  <sheetData>
    <row r="1" ht="18">
      <c r="A1" s="394" t="s">
        <v>163</v>
      </c>
    </row>
    <row r="2" ht="18">
      <c r="A2" s="394"/>
    </row>
    <row r="3" spans="2:3" s="394" customFormat="1" ht="18">
      <c r="B3" s="319" t="s">
        <v>522</v>
      </c>
      <c r="C3" s="319" t="s">
        <v>521</v>
      </c>
    </row>
    <row r="4" spans="1:3" ht="12.75">
      <c r="A4" s="280" t="s">
        <v>502</v>
      </c>
      <c r="B4" s="309">
        <v>4830.76681</v>
      </c>
      <c r="C4" s="309">
        <v>5267.094274</v>
      </c>
    </row>
    <row r="5" spans="1:3" ht="12.75">
      <c r="A5" s="280" t="s">
        <v>508</v>
      </c>
      <c r="B5" s="309">
        <v>1428.329238</v>
      </c>
      <c r="C5" s="309">
        <v>2105.687011</v>
      </c>
    </row>
    <row r="6" spans="1:3" ht="12.75">
      <c r="A6" s="280" t="s">
        <v>509</v>
      </c>
      <c r="B6" s="309">
        <v>1917.71913</v>
      </c>
      <c r="C6" s="309">
        <v>2062.484888</v>
      </c>
    </row>
    <row r="7" spans="1:3" ht="12.75">
      <c r="A7" s="280" t="s">
        <v>725</v>
      </c>
      <c r="B7" s="309">
        <v>1811.684022</v>
      </c>
      <c r="C7" s="309">
        <v>2055.155857</v>
      </c>
    </row>
    <row r="8" spans="1:3" ht="12.75">
      <c r="A8" s="280" t="s">
        <v>723</v>
      </c>
      <c r="B8" s="309">
        <v>1601.712327</v>
      </c>
      <c r="C8" s="309">
        <v>1741.918057</v>
      </c>
    </row>
    <row r="9" spans="1:3" ht="12.75">
      <c r="A9" s="280" t="s">
        <v>506</v>
      </c>
      <c r="B9" s="309">
        <v>996.717815</v>
      </c>
      <c r="C9" s="309">
        <v>1263.365211</v>
      </c>
    </row>
    <row r="10" spans="1:3" ht="12.75">
      <c r="A10" s="280" t="s">
        <v>724</v>
      </c>
      <c r="B10" s="309">
        <v>795.902675</v>
      </c>
      <c r="C10" s="309">
        <v>1262.418088</v>
      </c>
    </row>
    <row r="11" spans="1:3" ht="12.75">
      <c r="A11" s="280" t="s">
        <v>503</v>
      </c>
      <c r="B11" s="309">
        <v>862.118569</v>
      </c>
      <c r="C11" s="309">
        <v>946.920221</v>
      </c>
    </row>
    <row r="12" spans="1:3" ht="12.75">
      <c r="A12" s="280" t="s">
        <v>505</v>
      </c>
      <c r="B12" s="309">
        <v>444.322493</v>
      </c>
      <c r="C12" s="309">
        <v>801.256888</v>
      </c>
    </row>
    <row r="13" spans="1:3" ht="12.75">
      <c r="A13" s="280" t="s">
        <v>726</v>
      </c>
      <c r="B13" s="309">
        <v>521.025565</v>
      </c>
      <c r="C13" s="309">
        <v>694.487906</v>
      </c>
    </row>
    <row r="14" spans="1:3" ht="12.75">
      <c r="A14" s="280" t="s">
        <v>500</v>
      </c>
      <c r="B14" s="309">
        <v>480.202112</v>
      </c>
      <c r="C14" s="309">
        <v>642.749017</v>
      </c>
    </row>
    <row r="15" spans="1:3" ht="12.75">
      <c r="A15" s="280" t="s">
        <v>507</v>
      </c>
      <c r="B15" s="309">
        <v>340.666091</v>
      </c>
      <c r="C15" s="309">
        <v>518.749528</v>
      </c>
    </row>
    <row r="16" spans="1:3" ht="12.75">
      <c r="A16" s="280" t="s">
        <v>510</v>
      </c>
      <c r="B16" s="309">
        <v>194.640109</v>
      </c>
      <c r="C16" s="309">
        <v>334.367079</v>
      </c>
    </row>
    <row r="17" spans="1:3" ht="12.75">
      <c r="A17" s="280" t="s">
        <v>501</v>
      </c>
      <c r="B17" s="309">
        <v>229.737116</v>
      </c>
      <c r="C17" s="309">
        <v>262.672167</v>
      </c>
    </row>
    <row r="18" spans="1:3" ht="12.75">
      <c r="A18" s="280" t="s">
        <v>504</v>
      </c>
      <c r="B18" s="309">
        <v>85.129636</v>
      </c>
      <c r="C18" s="309">
        <v>208.557558</v>
      </c>
    </row>
    <row r="19" spans="1:3" ht="12.75">
      <c r="A19" s="280" t="s">
        <v>728</v>
      </c>
      <c r="B19" s="309">
        <v>105.399963</v>
      </c>
      <c r="C19" s="309">
        <v>181.464154</v>
      </c>
    </row>
    <row r="20" spans="1:3" ht="12.75">
      <c r="A20" s="280" t="s">
        <v>727</v>
      </c>
      <c r="B20" s="309">
        <v>101.389021</v>
      </c>
      <c r="C20" s="309">
        <v>127.373973</v>
      </c>
    </row>
    <row r="21" spans="1:3" ht="12.75">
      <c r="A21" s="280" t="s">
        <v>511</v>
      </c>
      <c r="B21" s="309">
        <v>519.448709</v>
      </c>
      <c r="C21" s="309">
        <v>660.387601</v>
      </c>
    </row>
  </sheetData>
  <printOptions/>
  <pageMargins left="0.75" right="0.75" top="1" bottom="1" header="0" footer="0"/>
  <pageSetup fitToHeight="1" fitToWidth="1" horizontalDpi="600" verticalDpi="600" orientation="landscape" paperSize="9" scale="85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J15"/>
  <sheetViews>
    <sheetView zoomScale="75" zoomScaleNormal="75" workbookViewId="0" topLeftCell="A1">
      <selection activeCell="E37" sqref="E37"/>
    </sheetView>
  </sheetViews>
  <sheetFormatPr defaultColWidth="9.140625" defaultRowHeight="12.75"/>
  <cols>
    <col min="1" max="1" width="37.00390625" style="0" customWidth="1"/>
    <col min="2" max="2" width="21.421875" style="20" customWidth="1"/>
    <col min="3" max="3" width="15.7109375" style="20" customWidth="1"/>
    <col min="4" max="4" width="18.8515625" style="20" bestFit="1" customWidth="1"/>
    <col min="5" max="5" width="26.140625" style="20" customWidth="1"/>
    <col min="6" max="6" width="12.57421875" style="0" bestFit="1" customWidth="1"/>
    <col min="7" max="7" width="18.8515625" style="20" bestFit="1" customWidth="1"/>
    <col min="8" max="8" width="17.8515625" style="20" bestFit="1" customWidth="1"/>
    <col min="9" max="9" width="2.28125" style="0" customWidth="1"/>
    <col min="10" max="10" width="20.421875" style="0" customWidth="1"/>
  </cols>
  <sheetData>
    <row r="1" spans="1:8" ht="18">
      <c r="A1" s="394" t="s">
        <v>814</v>
      </c>
      <c r="B1" s="166"/>
      <c r="C1" s="7"/>
      <c r="D1" s="7"/>
      <c r="E1" s="7"/>
      <c r="G1" s="7"/>
      <c r="H1" s="7"/>
    </row>
    <row r="2" spans="1:8" ht="12.75">
      <c r="A2" s="8"/>
      <c r="B2" s="7"/>
      <c r="C2" s="7"/>
      <c r="D2" s="7"/>
      <c r="E2" s="7"/>
      <c r="G2" s="7"/>
      <c r="H2" s="7"/>
    </row>
    <row r="3" spans="1:10" ht="25.5">
      <c r="A3" s="287"/>
      <c r="B3" s="443" t="s">
        <v>599</v>
      </c>
      <c r="C3" s="444" t="s">
        <v>609</v>
      </c>
      <c r="D3" s="445" t="s">
        <v>405</v>
      </c>
      <c r="E3" s="443" t="s">
        <v>610</v>
      </c>
      <c r="F3" s="444" t="s">
        <v>676</v>
      </c>
      <c r="G3" s="444" t="s">
        <v>598</v>
      </c>
      <c r="H3" s="445" t="s">
        <v>423</v>
      </c>
      <c r="I3" s="167"/>
      <c r="J3" s="446" t="s">
        <v>611</v>
      </c>
    </row>
    <row r="4" spans="1:10" ht="12.75">
      <c r="A4" s="420" t="s">
        <v>416</v>
      </c>
      <c r="B4" s="199">
        <v>1</v>
      </c>
      <c r="C4" s="200">
        <v>0.314</v>
      </c>
      <c r="D4" s="201" t="s">
        <v>406</v>
      </c>
      <c r="E4" s="199">
        <v>1</v>
      </c>
      <c r="F4" s="205">
        <v>0.29715633827211124</v>
      </c>
      <c r="G4" s="112">
        <v>101207291</v>
      </c>
      <c r="H4" s="206">
        <v>30074388</v>
      </c>
      <c r="I4" s="22"/>
      <c r="J4" s="211">
        <v>0.0451</v>
      </c>
    </row>
    <row r="5" spans="1:10" ht="12.75">
      <c r="A5" s="420" t="s">
        <v>383</v>
      </c>
      <c r="B5" s="199">
        <v>1</v>
      </c>
      <c r="C5" s="200">
        <v>0.619</v>
      </c>
      <c r="D5" s="201" t="s">
        <v>407</v>
      </c>
      <c r="E5" s="199">
        <v>2</v>
      </c>
      <c r="F5" s="205">
        <v>0.6543248822232332</v>
      </c>
      <c r="G5" s="112">
        <v>10993467</v>
      </c>
      <c r="H5" s="206">
        <v>7193299</v>
      </c>
      <c r="I5" s="22"/>
      <c r="J5" s="211">
        <v>0.0273</v>
      </c>
    </row>
    <row r="6" spans="1:10" ht="12.75">
      <c r="A6" s="420" t="s">
        <v>417</v>
      </c>
      <c r="B6" s="199">
        <v>2</v>
      </c>
      <c r="C6" s="200">
        <v>0.301</v>
      </c>
      <c r="D6" s="201" t="s">
        <v>408</v>
      </c>
      <c r="E6" s="199">
        <v>2</v>
      </c>
      <c r="F6" s="205">
        <v>0.3888703986020674</v>
      </c>
      <c r="G6" s="112">
        <v>38864249</v>
      </c>
      <c r="H6" s="206">
        <v>15113156</v>
      </c>
      <c r="I6" s="22"/>
      <c r="J6" s="211">
        <v>0.0127</v>
      </c>
    </row>
    <row r="7" spans="1:10" ht="12.75">
      <c r="A7" s="420" t="s">
        <v>421</v>
      </c>
      <c r="B7" s="199">
        <v>6</v>
      </c>
      <c r="C7" s="200">
        <v>0.433</v>
      </c>
      <c r="D7" s="201" t="s">
        <v>409</v>
      </c>
      <c r="E7" s="199">
        <v>2</v>
      </c>
      <c r="F7" s="205">
        <v>0.46992003638541996</v>
      </c>
      <c r="G7" s="112">
        <v>83075034</v>
      </c>
      <c r="H7" s="206">
        <v>39038623</v>
      </c>
      <c r="I7" s="22"/>
      <c r="J7" s="211">
        <v>0.0263</v>
      </c>
    </row>
    <row r="8" spans="1:10" ht="12.75">
      <c r="A8" s="420" t="s">
        <v>288</v>
      </c>
      <c r="B8" s="199">
        <v>3</v>
      </c>
      <c r="C8" s="200">
        <v>0.27</v>
      </c>
      <c r="D8" s="201" t="s">
        <v>410</v>
      </c>
      <c r="E8" s="199">
        <v>3</v>
      </c>
      <c r="F8" s="205">
        <v>0.4021919107170556</v>
      </c>
      <c r="G8" s="112">
        <v>146782256</v>
      </c>
      <c r="H8" s="206">
        <v>59034636</v>
      </c>
      <c r="I8" s="22"/>
      <c r="J8" s="211">
        <v>0.082</v>
      </c>
    </row>
    <row r="9" spans="1:10" ht="12.75">
      <c r="A9" s="420" t="s">
        <v>422</v>
      </c>
      <c r="B9" s="199">
        <v>4</v>
      </c>
      <c r="C9" s="200">
        <v>0.252</v>
      </c>
      <c r="D9" s="201" t="s">
        <v>411</v>
      </c>
      <c r="E9" s="199">
        <v>8</v>
      </c>
      <c r="F9" s="205">
        <v>0.22190361529536648</v>
      </c>
      <c r="G9" s="112">
        <v>236407987</v>
      </c>
      <c r="H9" s="206">
        <v>52459787</v>
      </c>
      <c r="I9" s="22"/>
      <c r="J9" s="211">
        <v>0.0276</v>
      </c>
    </row>
    <row r="10" spans="1:10" ht="12.75">
      <c r="A10" s="420" t="s">
        <v>419</v>
      </c>
      <c r="B10" s="199">
        <v>3</v>
      </c>
      <c r="C10" s="200">
        <v>0.191</v>
      </c>
      <c r="D10" s="201" t="s">
        <v>412</v>
      </c>
      <c r="E10" s="199">
        <v>11</v>
      </c>
      <c r="F10" s="205">
        <v>0.1532064426679428</v>
      </c>
      <c r="G10" s="112">
        <v>300638558</v>
      </c>
      <c r="H10" s="206">
        <v>46059764</v>
      </c>
      <c r="I10" s="22"/>
      <c r="J10" s="211">
        <v>0.012</v>
      </c>
    </row>
    <row r="11" spans="1:10" ht="12.75">
      <c r="A11" s="420" t="s">
        <v>418</v>
      </c>
      <c r="B11" s="199">
        <v>8</v>
      </c>
      <c r="C11" s="200">
        <v>0.131</v>
      </c>
      <c r="D11" s="201" t="s">
        <v>413</v>
      </c>
      <c r="E11" s="199">
        <v>13</v>
      </c>
      <c r="F11" s="205">
        <v>0.08005988663889965</v>
      </c>
      <c r="G11" s="112">
        <v>54477594</v>
      </c>
      <c r="H11" s="206">
        <v>4361470</v>
      </c>
      <c r="I11" s="22"/>
      <c r="J11" s="211">
        <v>0.021</v>
      </c>
    </row>
    <row r="12" spans="1:10" ht="12.75">
      <c r="A12" s="420" t="s">
        <v>420</v>
      </c>
      <c r="B12" s="199">
        <v>13</v>
      </c>
      <c r="C12" s="200">
        <v>0.233</v>
      </c>
      <c r="D12" s="201" t="s">
        <v>414</v>
      </c>
      <c r="E12" s="199">
        <v>11</v>
      </c>
      <c r="F12" s="205">
        <v>0.17630347145711078</v>
      </c>
      <c r="G12" s="207">
        <v>128840163</v>
      </c>
      <c r="H12" s="206">
        <v>22714968</v>
      </c>
      <c r="I12" s="22"/>
      <c r="J12" s="211">
        <v>0.0368</v>
      </c>
    </row>
    <row r="13" spans="1:10" ht="12.75">
      <c r="A13" s="421" t="s">
        <v>286</v>
      </c>
      <c r="B13" s="202">
        <v>5</v>
      </c>
      <c r="C13" s="203">
        <v>0.236</v>
      </c>
      <c r="D13" s="204" t="s">
        <v>415</v>
      </c>
      <c r="E13" s="202">
        <v>24</v>
      </c>
      <c r="F13" s="208">
        <v>0.09682577114767016</v>
      </c>
      <c r="G13" s="209">
        <v>43273975</v>
      </c>
      <c r="H13" s="210">
        <v>4190036</v>
      </c>
      <c r="I13" s="22"/>
      <c r="J13" s="212">
        <v>0.0138</v>
      </c>
    </row>
    <row r="15" ht="12.75">
      <c r="A15" s="162" t="s">
        <v>597</v>
      </c>
    </row>
  </sheetData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Ark54">
    <tabColor indexed="47"/>
  </sheetPr>
  <dimension ref="A1:D10"/>
  <sheetViews>
    <sheetView workbookViewId="0" topLeftCell="A1">
      <selection activeCell="B13" sqref="B13"/>
    </sheetView>
  </sheetViews>
  <sheetFormatPr defaultColWidth="9.140625" defaultRowHeight="12.75"/>
  <cols>
    <col min="2" max="2" width="32.00390625" style="0" customWidth="1"/>
  </cols>
  <sheetData>
    <row r="1" ht="18">
      <c r="A1" s="394" t="s">
        <v>164</v>
      </c>
    </row>
    <row r="3" spans="3:4" ht="12.75">
      <c r="C3" s="21" t="s">
        <v>522</v>
      </c>
      <c r="D3" s="21" t="s">
        <v>521</v>
      </c>
    </row>
    <row r="4" spans="2:4" ht="12.75">
      <c r="B4" s="308" t="s">
        <v>498</v>
      </c>
      <c r="C4" s="309">
        <v>1425.204006</v>
      </c>
      <c r="D4" s="309">
        <v>2218.423617</v>
      </c>
    </row>
    <row r="5" spans="2:4" ht="12.75">
      <c r="B5" s="103" t="s">
        <v>517</v>
      </c>
      <c r="C5" s="309">
        <v>117.818543</v>
      </c>
      <c r="D5" s="309">
        <v>126.30916</v>
      </c>
    </row>
    <row r="6" spans="2:4" ht="12.75">
      <c r="B6" s="103" t="s">
        <v>520</v>
      </c>
      <c r="C6" s="309">
        <v>332.882965</v>
      </c>
      <c r="D6" s="309">
        <v>381.094512</v>
      </c>
    </row>
    <row r="7" spans="2:4" ht="12.75">
      <c r="B7" s="103" t="s">
        <v>518</v>
      </c>
      <c r="C7" s="309">
        <v>1325.891285</v>
      </c>
      <c r="D7" s="309">
        <v>1747.487161</v>
      </c>
    </row>
    <row r="8" spans="2:4" ht="12.75">
      <c r="B8" s="103" t="s">
        <v>516</v>
      </c>
      <c r="C8" s="309">
        <v>2762.859178</v>
      </c>
      <c r="D8" s="309">
        <v>4153.199459</v>
      </c>
    </row>
    <row r="9" spans="2:4" ht="12.75">
      <c r="B9" s="103" t="s">
        <v>515</v>
      </c>
      <c r="C9" s="309">
        <v>4118.262178</v>
      </c>
      <c r="D9" s="309">
        <v>5293.081886</v>
      </c>
    </row>
    <row r="10" spans="2:4" ht="12.75">
      <c r="B10" s="103" t="s">
        <v>519</v>
      </c>
      <c r="C10" s="309">
        <v>5897.665308</v>
      </c>
      <c r="D10" s="309">
        <v>6680.491975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Footer>&amp;R&amp;A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Ark55">
    <tabColor indexed="47"/>
    <pageSetUpPr fitToPage="1"/>
  </sheetPr>
  <dimension ref="A1:Q36"/>
  <sheetViews>
    <sheetView workbookViewId="0" topLeftCell="A1">
      <selection activeCell="G25" sqref="G25"/>
    </sheetView>
  </sheetViews>
  <sheetFormatPr defaultColWidth="9.140625" defaultRowHeight="12.75"/>
  <cols>
    <col min="1" max="1" width="2.421875" style="0" customWidth="1"/>
    <col min="2" max="2" width="25.00390625" style="0" customWidth="1"/>
  </cols>
  <sheetData>
    <row r="1" spans="1:2" ht="18">
      <c r="A1" s="394" t="s">
        <v>15</v>
      </c>
      <c r="B1" s="395"/>
    </row>
    <row r="2" spans="1:2" ht="11.25" customHeight="1">
      <c r="A2" s="394"/>
      <c r="B2" s="395"/>
    </row>
    <row r="3" ht="12.75">
      <c r="B3" s="21" t="s">
        <v>161</v>
      </c>
    </row>
    <row r="4" spans="2:17" s="693" customFormat="1" ht="97.5" customHeight="1">
      <c r="B4" s="689"/>
      <c r="C4" s="691"/>
      <c r="D4" s="690" t="s">
        <v>500</v>
      </c>
      <c r="E4" s="691" t="s">
        <v>456</v>
      </c>
      <c r="F4" s="691" t="s">
        <v>513</v>
      </c>
      <c r="G4" s="691" t="s">
        <v>459</v>
      </c>
      <c r="H4" s="691" t="s">
        <v>458</v>
      </c>
      <c r="I4" s="691" t="s">
        <v>454</v>
      </c>
      <c r="J4" s="691" t="s">
        <v>455</v>
      </c>
      <c r="K4" s="691" t="s">
        <v>512</v>
      </c>
      <c r="L4" s="691" t="s">
        <v>457</v>
      </c>
      <c r="M4" s="691" t="s">
        <v>453</v>
      </c>
      <c r="N4" s="691" t="s">
        <v>461</v>
      </c>
      <c r="O4" s="691" t="s">
        <v>460</v>
      </c>
      <c r="P4" s="691" t="s">
        <v>451</v>
      </c>
      <c r="Q4" s="692" t="s">
        <v>452</v>
      </c>
    </row>
    <row r="5" spans="2:17" ht="12.75">
      <c r="B5" s="679" t="s">
        <v>235</v>
      </c>
      <c r="C5" s="123" t="s">
        <v>693</v>
      </c>
      <c r="D5" s="682">
        <v>0.0790529695024077</v>
      </c>
      <c r="E5" s="683">
        <v>0.01761637239165329</v>
      </c>
      <c r="F5" s="684">
        <v>0.11356340288924559</v>
      </c>
      <c r="G5" s="684">
        <v>0.19759229534510434</v>
      </c>
      <c r="H5" s="684">
        <v>0.04249598715890851</v>
      </c>
      <c r="I5" s="684">
        <v>0.026043338683788123</v>
      </c>
      <c r="J5" s="684">
        <v>0.0807784911717496</v>
      </c>
      <c r="K5" s="684">
        <v>0.10826645264847512</v>
      </c>
      <c r="L5" s="684">
        <v>0.07291332263242375</v>
      </c>
      <c r="M5" s="684">
        <v>0.11637239165329052</v>
      </c>
      <c r="N5" s="684">
        <v>0.01621187800963082</v>
      </c>
      <c r="O5" s="684">
        <v>0.028491171749598716</v>
      </c>
      <c r="P5" s="684">
        <v>0.04931781701444623</v>
      </c>
      <c r="Q5" s="685">
        <v>0.05128410914927769</v>
      </c>
    </row>
    <row r="6" spans="2:17" ht="12.75">
      <c r="B6" s="679" t="s">
        <v>595</v>
      </c>
      <c r="C6" s="123" t="s">
        <v>693</v>
      </c>
      <c r="D6" s="682">
        <v>0.023968784838350056</v>
      </c>
      <c r="E6" s="683"/>
      <c r="F6" s="684">
        <v>0.08416945373467112</v>
      </c>
      <c r="G6" s="684">
        <v>0.13043478260869565</v>
      </c>
      <c r="H6" s="684"/>
      <c r="I6" s="684">
        <v>0.01560758082497213</v>
      </c>
      <c r="J6" s="684">
        <v>0.07190635451505016</v>
      </c>
      <c r="K6" s="684">
        <v>0.39520624303233</v>
      </c>
      <c r="L6" s="684">
        <v>0.08639910813823858</v>
      </c>
      <c r="M6" s="684">
        <v>0.04124860646599777</v>
      </c>
      <c r="N6" s="684"/>
      <c r="O6" s="684"/>
      <c r="P6" s="684"/>
      <c r="Q6" s="685"/>
    </row>
    <row r="7" spans="2:17" ht="12.75">
      <c r="B7" s="679" t="s">
        <v>258</v>
      </c>
      <c r="C7" s="123" t="s">
        <v>447</v>
      </c>
      <c r="D7" s="686">
        <v>0.019238232522038032</v>
      </c>
      <c r="E7" s="683">
        <v>0.002827521206409048</v>
      </c>
      <c r="F7" s="684">
        <v>0.043521649941786325</v>
      </c>
      <c r="G7" s="684">
        <v>0.029217719132893498</v>
      </c>
      <c r="H7" s="684">
        <v>0.036147918168209794</v>
      </c>
      <c r="I7" s="684">
        <v>0.028718744802350725</v>
      </c>
      <c r="J7" s="684">
        <v>0.06774962576925209</v>
      </c>
      <c r="K7" s="684">
        <v>0.2034706436768864</v>
      </c>
      <c r="L7" s="684">
        <v>0.10428563508343959</v>
      </c>
      <c r="M7" s="684">
        <v>0.07224039474413706</v>
      </c>
      <c r="N7" s="684">
        <v>0.01596717857736874</v>
      </c>
      <c r="O7" s="684">
        <v>0.0911459777124799</v>
      </c>
      <c r="P7" s="684">
        <v>0.2462161113267173</v>
      </c>
      <c r="Q7" s="685">
        <v>0.03925264733603149</v>
      </c>
    </row>
    <row r="8" spans="2:17" ht="12.75">
      <c r="B8" s="678" t="s">
        <v>256</v>
      </c>
      <c r="C8" s="301" t="s">
        <v>447</v>
      </c>
      <c r="D8" s="694">
        <v>0.02781053894469968</v>
      </c>
      <c r="E8" s="695">
        <v>0.013305049794451941</v>
      </c>
      <c r="F8" s="696">
        <v>0.09276194738651847</v>
      </c>
      <c r="G8" s="696">
        <v>0.2797701741517281</v>
      </c>
      <c r="H8" s="696">
        <v>0.04992893916743802</v>
      </c>
      <c r="I8" s="696">
        <v>0.004930217919004296</v>
      </c>
      <c r="J8" s="696">
        <v>0.025732598184787975</v>
      </c>
      <c r="K8" s="696">
        <v>0.19316721840674209</v>
      </c>
      <c r="L8" s="696">
        <v>0.0577241518065907</v>
      </c>
      <c r="M8" s="696">
        <v>0.019729416747950715</v>
      </c>
      <c r="N8" s="696">
        <v>0.08272059807028133</v>
      </c>
      <c r="O8" s="696">
        <v>0.11106324028383405</v>
      </c>
      <c r="P8" s="696">
        <v>0.011272433411423836</v>
      </c>
      <c r="Q8" s="697">
        <v>0.030083475724548933</v>
      </c>
    </row>
    <row r="9" spans="2:17" ht="12.75">
      <c r="B9" s="679" t="s">
        <v>232</v>
      </c>
      <c r="C9" s="123" t="s">
        <v>693</v>
      </c>
      <c r="D9" s="682">
        <v>0.009973932492494026</v>
      </c>
      <c r="E9" s="683">
        <v>0.007494807237641864</v>
      </c>
      <c r="F9" s="684">
        <v>0.07786112431680477</v>
      </c>
      <c r="G9" s="684">
        <v>0.06673856236260317</v>
      </c>
      <c r="H9" s="684">
        <v>0.029784600069555894</v>
      </c>
      <c r="I9" s="684">
        <v>0.010742876104359369</v>
      </c>
      <c r="J9" s="684">
        <v>0.03774204972927442</v>
      </c>
      <c r="K9" s="684">
        <v>0.1606868804181011</v>
      </c>
      <c r="L9" s="684">
        <v>0.06497094924653098</v>
      </c>
      <c r="M9" s="684">
        <v>0.08637374488301527</v>
      </c>
      <c r="N9" s="684">
        <v>0.020145684503393244</v>
      </c>
      <c r="O9" s="684">
        <v>0.08201533420331379</v>
      </c>
      <c r="P9" s="684">
        <v>0.32652983086431175</v>
      </c>
      <c r="Q9" s="685">
        <v>0.018939623568600298</v>
      </c>
    </row>
    <row r="10" spans="2:17" ht="12.75">
      <c r="B10" s="679" t="s">
        <v>591</v>
      </c>
      <c r="C10" s="123" t="s">
        <v>693</v>
      </c>
      <c r="D10" s="682">
        <v>0.09232480533926585</v>
      </c>
      <c r="E10" s="683">
        <v>0.05005561735261402</v>
      </c>
      <c r="F10" s="684">
        <v>0.10456062291434928</v>
      </c>
      <c r="G10" s="684">
        <v>0.025583982202447165</v>
      </c>
      <c r="H10" s="684">
        <v>0.03225806451612903</v>
      </c>
      <c r="I10" s="684">
        <v>0.02224694104560623</v>
      </c>
      <c r="J10" s="684">
        <v>0.02224694104560623</v>
      </c>
      <c r="K10" s="684">
        <v>0.06117908787541713</v>
      </c>
      <c r="L10" s="684">
        <v>0.04671857619577308</v>
      </c>
      <c r="M10" s="684">
        <v>0.09010011123470522</v>
      </c>
      <c r="N10" s="684">
        <v>0.048943270300333706</v>
      </c>
      <c r="O10" s="684">
        <v>0.1167964404894327</v>
      </c>
      <c r="P10" s="684">
        <v>0.07119021134593993</v>
      </c>
      <c r="Q10" s="685">
        <v>0.21579532814238042</v>
      </c>
    </row>
    <row r="11" spans="2:17" ht="12.75">
      <c r="B11" s="679" t="s">
        <v>245</v>
      </c>
      <c r="C11" s="123" t="s">
        <v>695</v>
      </c>
      <c r="D11" s="682">
        <v>0.12389273146462808</v>
      </c>
      <c r="E11" s="683">
        <v>0.033248392185414394</v>
      </c>
      <c r="F11" s="684">
        <v>0.04890183230190511</v>
      </c>
      <c r="G11" s="684">
        <v>0.12073777454192453</v>
      </c>
      <c r="H11" s="684">
        <v>0.01953646402135663</v>
      </c>
      <c r="I11" s="684">
        <v>0.025482344375682562</v>
      </c>
      <c r="J11" s="684">
        <v>0.043077296444606235</v>
      </c>
      <c r="K11" s="684">
        <v>0.09489139667516078</v>
      </c>
      <c r="L11" s="684">
        <v>0.1316587792743599</v>
      </c>
      <c r="M11" s="684">
        <v>0.18541439145734742</v>
      </c>
      <c r="N11" s="684">
        <v>0.09064433927921368</v>
      </c>
      <c r="O11" s="684">
        <v>0.03761679407838855</v>
      </c>
      <c r="P11" s="684">
        <v>0.012619827690814222</v>
      </c>
      <c r="Q11" s="685">
        <v>0.032277636209197914</v>
      </c>
    </row>
    <row r="12" spans="2:17" ht="12.75">
      <c r="B12" s="679" t="s">
        <v>257</v>
      </c>
      <c r="C12" s="123" t="s">
        <v>695</v>
      </c>
      <c r="D12" s="682">
        <v>0.11968537414965986</v>
      </c>
      <c r="E12" s="683">
        <v>0.1171343537414966</v>
      </c>
      <c r="F12" s="684"/>
      <c r="G12" s="684"/>
      <c r="H12" s="684">
        <v>0.023596938775510203</v>
      </c>
      <c r="I12" s="684">
        <v>0.026360544217687076</v>
      </c>
      <c r="J12" s="684">
        <v>0.07504251700680271</v>
      </c>
      <c r="K12" s="684">
        <v>0.06611394557823129</v>
      </c>
      <c r="L12" s="684">
        <v>0.0899234693877551</v>
      </c>
      <c r="M12" s="684">
        <v>0.14243197278911565</v>
      </c>
      <c r="N12" s="684"/>
      <c r="O12" s="684"/>
      <c r="P12" s="684">
        <v>0.09375</v>
      </c>
      <c r="Q12" s="685"/>
    </row>
    <row r="13" spans="2:17" ht="12.75">
      <c r="B13" s="679" t="s">
        <v>239</v>
      </c>
      <c r="C13" s="123" t="s">
        <v>693</v>
      </c>
      <c r="D13" s="682">
        <v>0.07958082965322522</v>
      </c>
      <c r="E13" s="683">
        <v>0.034134510967928765</v>
      </c>
      <c r="F13" s="684">
        <v>0.0907659451241584</v>
      </c>
      <c r="G13" s="684">
        <v>0.09134510967928763</v>
      </c>
      <c r="H13" s="684">
        <v>0.04171794686165207</v>
      </c>
      <c r="I13" s="684">
        <v>0.03534713675523058</v>
      </c>
      <c r="J13" s="684">
        <v>0.0936979656845001</v>
      </c>
      <c r="K13" s="684">
        <v>0.13876420763049302</v>
      </c>
      <c r="L13" s="684">
        <v>0.07416926084123651</v>
      </c>
      <c r="M13" s="684">
        <v>0.0453920220082531</v>
      </c>
      <c r="N13" s="684">
        <v>0.012071961195974807</v>
      </c>
      <c r="O13" s="684">
        <v>0.03523854340114385</v>
      </c>
      <c r="P13" s="684">
        <v>0.13393180337363353</v>
      </c>
      <c r="Q13" s="685">
        <v>0.09384275682328241</v>
      </c>
    </row>
    <row r="14" spans="2:17" ht="12.75">
      <c r="B14" s="679" t="s">
        <v>237</v>
      </c>
      <c r="C14" s="123" t="s">
        <v>695</v>
      </c>
      <c r="D14" s="682">
        <v>0.02371284458966469</v>
      </c>
      <c r="E14" s="684">
        <v>0.014703549789042921</v>
      </c>
      <c r="F14" s="684">
        <v>0.06671319354122386</v>
      </c>
      <c r="G14" s="684">
        <v>0.05365923294102719</v>
      </c>
      <c r="H14" s="684">
        <v>0.03652888367223932</v>
      </c>
      <c r="I14" s="684">
        <v>0.017971005297719125</v>
      </c>
      <c r="J14" s="684">
        <v>0.045125781175649526</v>
      </c>
      <c r="K14" s="684">
        <v>0.19382672968943312</v>
      </c>
      <c r="L14" s="684">
        <v>0.057672175871585823</v>
      </c>
      <c r="M14" s="684">
        <v>0.12841417377787648</v>
      </c>
      <c r="N14" s="684">
        <v>0.010040288043650668</v>
      </c>
      <c r="O14" s="684">
        <v>0.06404847254385687</v>
      </c>
      <c r="P14" s="684">
        <v>0.23278241284141737</v>
      </c>
      <c r="Q14" s="685">
        <v>0.05480125622561304</v>
      </c>
    </row>
    <row r="15" spans="2:17" ht="12.75">
      <c r="B15" s="679" t="s">
        <v>650</v>
      </c>
      <c r="C15" s="123" t="s">
        <v>693</v>
      </c>
      <c r="D15" s="682">
        <v>0.23478260869565218</v>
      </c>
      <c r="E15" s="684">
        <v>0</v>
      </c>
      <c r="F15" s="684">
        <v>0.11739130434782609</v>
      </c>
      <c r="G15" s="684">
        <v>0.2217391304347826</v>
      </c>
      <c r="H15" s="684">
        <v>0.043478260869565216</v>
      </c>
      <c r="I15" s="684">
        <v>0.04782608695652174</v>
      </c>
      <c r="J15" s="684">
        <v>0.1391304347826087</v>
      </c>
      <c r="K15" s="684">
        <v>0.06521739130434782</v>
      </c>
      <c r="L15" s="684">
        <v>0.021739130434782608</v>
      </c>
      <c r="M15" s="684">
        <v>0.013043478260869565</v>
      </c>
      <c r="N15" s="684">
        <v>0.06086956521739131</v>
      </c>
      <c r="O15" s="684">
        <v>0.013043478260869565</v>
      </c>
      <c r="P15" s="684">
        <v>0</v>
      </c>
      <c r="Q15" s="685">
        <v>0.021739130434782608</v>
      </c>
    </row>
    <row r="16" spans="2:17" ht="12.75">
      <c r="B16" s="679" t="s">
        <v>594</v>
      </c>
      <c r="C16" s="123" t="s">
        <v>693</v>
      </c>
      <c r="D16" s="682">
        <v>0.0859106529209622</v>
      </c>
      <c r="E16" s="684">
        <v>0.020618556701030927</v>
      </c>
      <c r="F16" s="684"/>
      <c r="G16" s="684"/>
      <c r="H16" s="684"/>
      <c r="I16" s="684">
        <v>0.018900343642611683</v>
      </c>
      <c r="J16" s="684"/>
      <c r="K16" s="684">
        <v>0.070446735395189</v>
      </c>
      <c r="L16" s="684">
        <v>0.07903780068728522</v>
      </c>
      <c r="M16" s="684">
        <v>0.044673539518900345</v>
      </c>
      <c r="N16" s="684"/>
      <c r="O16" s="684"/>
      <c r="P16" s="684">
        <v>0.03264604810996564</v>
      </c>
      <c r="Q16" s="685"/>
    </row>
    <row r="17" spans="2:17" ht="12.75">
      <c r="B17" s="679" t="s">
        <v>467</v>
      </c>
      <c r="C17" s="123" t="s">
        <v>693</v>
      </c>
      <c r="D17" s="682">
        <v>0.031892274982282066</v>
      </c>
      <c r="E17" s="684">
        <v>0.222537207654146</v>
      </c>
      <c r="F17" s="684"/>
      <c r="G17" s="684"/>
      <c r="H17" s="684">
        <v>0.06874557051736357</v>
      </c>
      <c r="I17" s="684">
        <v>0.029057406094968107</v>
      </c>
      <c r="J17" s="684">
        <v>0.041105598866052445</v>
      </c>
      <c r="K17" s="684">
        <v>0.10701630049610206</v>
      </c>
      <c r="L17" s="684">
        <v>0.06165839829907867</v>
      </c>
      <c r="M17" s="684">
        <v>0.041814316087880936</v>
      </c>
      <c r="N17" s="684"/>
      <c r="O17" s="684"/>
      <c r="P17" s="684">
        <v>0.020552799433026223</v>
      </c>
      <c r="Q17" s="685"/>
    </row>
    <row r="18" spans="2:17" ht="12.75">
      <c r="B18" s="679" t="s">
        <v>249</v>
      </c>
      <c r="C18" s="123" t="s">
        <v>693</v>
      </c>
      <c r="D18" s="682">
        <v>0.04801181829373384</v>
      </c>
      <c r="E18" s="684">
        <v>0.00910993475317001</v>
      </c>
      <c r="F18" s="684">
        <v>0.06955558291271698</v>
      </c>
      <c r="G18" s="684">
        <v>0.2976732734211498</v>
      </c>
      <c r="H18" s="684"/>
      <c r="I18" s="684">
        <v>0.012064508186630555</v>
      </c>
      <c r="J18" s="684">
        <v>0.03176166440970085</v>
      </c>
      <c r="K18" s="684">
        <v>0.09085313307891173</v>
      </c>
      <c r="L18" s="684">
        <v>0.09380770651237227</v>
      </c>
      <c r="M18" s="684">
        <v>0.10562600024621445</v>
      </c>
      <c r="N18" s="684">
        <v>0.01649636833682137</v>
      </c>
      <c r="O18" s="684">
        <v>0.05293610734950142</v>
      </c>
      <c r="P18" s="684">
        <v>0.11879847347039271</v>
      </c>
      <c r="Q18" s="685">
        <v>0.05330542902868399</v>
      </c>
    </row>
    <row r="19" spans="2:17" ht="12.75">
      <c r="B19" s="679" t="s">
        <v>619</v>
      </c>
      <c r="C19" s="123" t="s">
        <v>693</v>
      </c>
      <c r="D19" s="682">
        <v>0.11634349030470914</v>
      </c>
      <c r="E19" s="684">
        <v>0</v>
      </c>
      <c r="F19" s="684"/>
      <c r="G19" s="684">
        <v>0.15512465373961218</v>
      </c>
      <c r="H19" s="684">
        <v>0.060941828254847646</v>
      </c>
      <c r="I19" s="684"/>
      <c r="J19" s="684"/>
      <c r="K19" s="684"/>
      <c r="L19" s="684">
        <v>0.30193905817174516</v>
      </c>
      <c r="M19" s="684"/>
      <c r="N19" s="684"/>
      <c r="O19" s="684"/>
      <c r="P19" s="684">
        <v>0</v>
      </c>
      <c r="Q19" s="685"/>
    </row>
    <row r="20" spans="2:17" ht="12.75">
      <c r="B20" s="679" t="s">
        <v>231</v>
      </c>
      <c r="C20" s="123" t="s">
        <v>693</v>
      </c>
      <c r="D20" s="682">
        <v>0.0750006604496341</v>
      </c>
      <c r="E20" s="684">
        <v>0.012284363194462791</v>
      </c>
      <c r="F20" s="684">
        <v>0.16033075317676274</v>
      </c>
      <c r="G20" s="684">
        <v>0.12530050458352046</v>
      </c>
      <c r="H20" s="684">
        <v>0.018677515652656327</v>
      </c>
      <c r="I20" s="684">
        <v>0.009325548833645947</v>
      </c>
      <c r="J20" s="684"/>
      <c r="K20" s="684">
        <v>0.15753044672813252</v>
      </c>
      <c r="L20" s="684"/>
      <c r="M20" s="684">
        <v>0.2075661110083745</v>
      </c>
      <c r="N20" s="684">
        <v>0.01833408184291866</v>
      </c>
      <c r="O20" s="684">
        <v>0.05383985417272079</v>
      </c>
      <c r="P20" s="684"/>
      <c r="Q20" s="685"/>
    </row>
    <row r="21" spans="2:17" ht="12.75">
      <c r="B21" s="679" t="s">
        <v>243</v>
      </c>
      <c r="C21" s="123" t="s">
        <v>693</v>
      </c>
      <c r="D21" s="682"/>
      <c r="E21" s="684">
        <v>0.018626861895575726</v>
      </c>
      <c r="F21" s="684">
        <v>0.046930837101925936</v>
      </c>
      <c r="G21" s="684">
        <v>0.05546946649378578</v>
      </c>
      <c r="H21" s="684">
        <v>0.04180765946681003</v>
      </c>
      <c r="I21" s="684">
        <v>0.027386863160557856</v>
      </c>
      <c r="J21" s="684">
        <v>0.08737864077669903</v>
      </c>
      <c r="K21" s="684">
        <v>0.19123367382435724</v>
      </c>
      <c r="L21" s="684">
        <v>0.17298630656841973</v>
      </c>
      <c r="M21" s="684">
        <v>0.09379842509724551</v>
      </c>
      <c r="N21" s="684">
        <v>0.021599569906075075</v>
      </c>
      <c r="O21" s="684">
        <v>0.03978368805540622</v>
      </c>
      <c r="P21" s="684">
        <v>0.13408810600550267</v>
      </c>
      <c r="Q21" s="685">
        <v>0.06890990164763923</v>
      </c>
    </row>
    <row r="22" spans="2:17" ht="12.75">
      <c r="B22" s="679" t="s">
        <v>252</v>
      </c>
      <c r="C22" s="123" t="s">
        <v>693</v>
      </c>
      <c r="D22" s="682">
        <v>0.0788705980412586</v>
      </c>
      <c r="E22" s="684">
        <v>0.011773286101271098</v>
      </c>
      <c r="F22" s="684">
        <v>0.06345071889977079</v>
      </c>
      <c r="G22" s="684">
        <v>0.10356324234215461</v>
      </c>
      <c r="H22" s="684">
        <v>0.02854761408626797</v>
      </c>
      <c r="I22" s="684">
        <v>0.014482183788289226</v>
      </c>
      <c r="J22" s="684">
        <v>0.035736611794123775</v>
      </c>
      <c r="K22" s="684">
        <v>0.15555324025838715</v>
      </c>
      <c r="L22" s="684">
        <v>0.11867055636590956</v>
      </c>
      <c r="M22" s="684">
        <v>0.03042300479266514</v>
      </c>
      <c r="N22" s="684">
        <v>0.017295269847884976</v>
      </c>
      <c r="O22" s="684">
        <v>0.07126484684309231</v>
      </c>
      <c r="P22" s="684">
        <v>0.21504480100020837</v>
      </c>
      <c r="Q22" s="685">
        <v>0.0553240258387164</v>
      </c>
    </row>
    <row r="23" spans="2:17" ht="12.75">
      <c r="B23" s="679" t="s">
        <v>358</v>
      </c>
      <c r="C23" s="123" t="s">
        <v>693</v>
      </c>
      <c r="D23" s="682"/>
      <c r="E23" s="684">
        <v>0.054753246753246755</v>
      </c>
      <c r="F23" s="684">
        <v>0.05350649350649351</v>
      </c>
      <c r="G23" s="684">
        <v>0.0638961038961039</v>
      </c>
      <c r="H23" s="684">
        <v>0.05194805194805195</v>
      </c>
      <c r="I23" s="684">
        <v>0.059948051948051945</v>
      </c>
      <c r="J23" s="684">
        <v>0.06742857142857143</v>
      </c>
      <c r="K23" s="684">
        <v>0.1041038961038961</v>
      </c>
      <c r="L23" s="684">
        <v>0.04446753246753247</v>
      </c>
      <c r="M23" s="684">
        <v>0.08903896103896104</v>
      </c>
      <c r="N23" s="684">
        <v>0.004883116883116883</v>
      </c>
      <c r="O23" s="684">
        <v>0.014545454545454545</v>
      </c>
      <c r="P23" s="684">
        <v>0.21153246753246754</v>
      </c>
      <c r="Q23" s="685">
        <v>0.17994805194805194</v>
      </c>
    </row>
    <row r="24" spans="2:17" ht="12.75">
      <c r="B24" s="679" t="s">
        <v>589</v>
      </c>
      <c r="C24" s="123" t="s">
        <v>693</v>
      </c>
      <c r="D24" s="682">
        <v>0.01264</v>
      </c>
      <c r="E24" s="684"/>
      <c r="F24" s="684">
        <v>0.03616</v>
      </c>
      <c r="G24" s="684">
        <v>0.0648</v>
      </c>
      <c r="H24" s="684">
        <v>0.01792</v>
      </c>
      <c r="I24" s="684">
        <v>0.00512</v>
      </c>
      <c r="J24" s="684"/>
      <c r="K24" s="684">
        <v>0.16368</v>
      </c>
      <c r="L24" s="684">
        <v>0.13712</v>
      </c>
      <c r="M24" s="684"/>
      <c r="N24" s="684">
        <v>0.00272</v>
      </c>
      <c r="O24" s="684">
        <v>0.02784</v>
      </c>
      <c r="P24" s="684">
        <v>0.27712</v>
      </c>
      <c r="Q24" s="685"/>
    </row>
    <row r="25" spans="2:17" ht="12.75">
      <c r="B25" s="680" t="s">
        <v>590</v>
      </c>
      <c r="C25" s="123" t="s">
        <v>693</v>
      </c>
      <c r="D25" s="687">
        <v>0.012040816326530613</v>
      </c>
      <c r="E25" s="684">
        <v>0.0034693877551020408</v>
      </c>
      <c r="F25" s="684">
        <v>0.08551020408163265</v>
      </c>
      <c r="G25" s="684">
        <v>0.19285714285714287</v>
      </c>
      <c r="H25" s="684">
        <v>0.028775510204081634</v>
      </c>
      <c r="I25" s="684">
        <v>0.025714285714285714</v>
      </c>
      <c r="J25" s="684">
        <v>0.09081632653061225</v>
      </c>
      <c r="K25" s="684">
        <v>0.12816326530612246</v>
      </c>
      <c r="L25" s="684">
        <v>0.11918367346938775</v>
      </c>
      <c r="M25" s="684">
        <v>0.13142857142857142</v>
      </c>
      <c r="N25" s="684">
        <v>0.01653061224489796</v>
      </c>
      <c r="O25" s="684">
        <v>0.053061224489795916</v>
      </c>
      <c r="P25" s="684">
        <v>0.036326530612244896</v>
      </c>
      <c r="Q25" s="685">
        <v>0.07612244897959183</v>
      </c>
    </row>
    <row r="26" spans="2:17" ht="12.75">
      <c r="B26" s="679" t="s">
        <v>259</v>
      </c>
      <c r="C26" s="123" t="s">
        <v>447</v>
      </c>
      <c r="D26" s="682">
        <v>0.011380504700643246</v>
      </c>
      <c r="E26" s="684"/>
      <c r="F26" s="684"/>
      <c r="G26" s="684"/>
      <c r="H26" s="684"/>
      <c r="I26" s="684">
        <v>0.02177140029688273</v>
      </c>
      <c r="J26" s="684">
        <v>0.12914398812469075</v>
      </c>
      <c r="K26" s="684">
        <v>0.22365165759524988</v>
      </c>
      <c r="L26" s="684"/>
      <c r="M26" s="684">
        <v>0.050470064324591786</v>
      </c>
      <c r="N26" s="684"/>
      <c r="O26" s="684"/>
      <c r="P26" s="684"/>
      <c r="Q26" s="685"/>
    </row>
    <row r="27" spans="2:17" ht="12.75">
      <c r="B27" s="679" t="s">
        <v>350</v>
      </c>
      <c r="C27" s="123" t="s">
        <v>693</v>
      </c>
      <c r="D27" s="682">
        <v>0.02816230865011353</v>
      </c>
      <c r="E27" s="684">
        <v>0.03966161283234454</v>
      </c>
      <c r="F27" s="684"/>
      <c r="G27" s="684"/>
      <c r="H27" s="684">
        <v>0.02911448033399253</v>
      </c>
      <c r="I27" s="684">
        <v>0.01007104665641251</v>
      </c>
      <c r="J27" s="684">
        <v>0.036512121877975534</v>
      </c>
      <c r="K27" s="684">
        <v>0.13011792280084963</v>
      </c>
      <c r="L27" s="684"/>
      <c r="M27" s="684">
        <v>0.45381967333186846</v>
      </c>
      <c r="N27" s="684"/>
      <c r="O27" s="684"/>
      <c r="P27" s="684"/>
      <c r="Q27" s="685"/>
    </row>
    <row r="28" spans="2:17" ht="12.75">
      <c r="B28" s="679" t="s">
        <v>241</v>
      </c>
      <c r="C28" s="123" t="s">
        <v>693</v>
      </c>
      <c r="D28" s="682">
        <v>0.010151581570265095</v>
      </c>
      <c r="E28" s="684"/>
      <c r="F28" s="684"/>
      <c r="G28" s="684">
        <v>0.11607410654546294</v>
      </c>
      <c r="H28" s="684">
        <v>0.005767944074014258</v>
      </c>
      <c r="I28" s="684">
        <v>0.004291350391066608</v>
      </c>
      <c r="J28" s="684"/>
      <c r="K28" s="684"/>
      <c r="L28" s="684"/>
      <c r="M28" s="684"/>
      <c r="N28" s="684"/>
      <c r="O28" s="684"/>
      <c r="P28" s="684"/>
      <c r="Q28" s="685"/>
    </row>
    <row r="29" spans="2:17" ht="12.75">
      <c r="B29" s="679" t="s">
        <v>476</v>
      </c>
      <c r="C29" s="123" t="s">
        <v>693</v>
      </c>
      <c r="D29" s="682">
        <v>0.028300401806056086</v>
      </c>
      <c r="E29" s="684">
        <v>0.009436228822335446</v>
      </c>
      <c r="F29" s="684">
        <v>0.07547326125678307</v>
      </c>
      <c r="G29" s="684">
        <v>0.24528395675406983</v>
      </c>
      <c r="H29" s="684">
        <v>0.009436228822335446</v>
      </c>
      <c r="I29" s="684">
        <v>0.009436228822335446</v>
      </c>
      <c r="J29" s="684"/>
      <c r="K29" s="684">
        <v>0.1132098918851746</v>
      </c>
      <c r="L29" s="684">
        <v>0.06603703243444763</v>
      </c>
      <c r="M29" s="684">
        <v>0.07547326125678307</v>
      </c>
      <c r="N29" s="684"/>
      <c r="O29" s="684"/>
      <c r="P29" s="684">
        <v>0.24528395675406983</v>
      </c>
      <c r="Q29" s="685"/>
    </row>
    <row r="30" spans="2:17" ht="12.75">
      <c r="B30" s="679" t="s">
        <v>593</v>
      </c>
      <c r="C30" s="123" t="s">
        <v>693</v>
      </c>
      <c r="D30" s="682">
        <v>0.15884115884115885</v>
      </c>
      <c r="E30" s="684"/>
      <c r="F30" s="684">
        <v>0.07492507492507493</v>
      </c>
      <c r="G30" s="684">
        <v>0.15284715284715283</v>
      </c>
      <c r="H30" s="684"/>
      <c r="I30" s="684">
        <v>0.001998001998001998</v>
      </c>
      <c r="J30" s="684">
        <v>0.006993006993006993</v>
      </c>
      <c r="K30" s="684">
        <v>0.0919080919080919</v>
      </c>
      <c r="L30" s="684">
        <v>0.12287712287712288</v>
      </c>
      <c r="M30" s="684">
        <v>0.04895104895104895</v>
      </c>
      <c r="N30" s="684"/>
      <c r="O30" s="684"/>
      <c r="P30" s="684">
        <v>0.16183816183816183</v>
      </c>
      <c r="Q30" s="685"/>
    </row>
    <row r="31" spans="2:17" ht="12.75">
      <c r="B31" s="679" t="s">
        <v>251</v>
      </c>
      <c r="C31" s="123" t="s">
        <v>693</v>
      </c>
      <c r="D31" s="682">
        <v>0.047352974376340444</v>
      </c>
      <c r="E31" s="684">
        <v>0.015464499379162434</v>
      </c>
      <c r="F31" s="684"/>
      <c r="G31" s="684"/>
      <c r="H31" s="684">
        <v>0.0465628174737555</v>
      </c>
      <c r="I31" s="684">
        <v>0.04989276442036347</v>
      </c>
      <c r="J31" s="684">
        <v>0.06434134778191669</v>
      </c>
      <c r="K31" s="684">
        <v>0.202167287504233</v>
      </c>
      <c r="L31" s="684">
        <v>0.05068292132294842</v>
      </c>
      <c r="M31" s="684">
        <v>0.10447003047748053</v>
      </c>
      <c r="N31" s="684"/>
      <c r="O31" s="684"/>
      <c r="P31" s="684">
        <v>0.23157241223614403</v>
      </c>
      <c r="Q31" s="685"/>
    </row>
    <row r="32" spans="2:17" ht="12.75">
      <c r="B32" s="681" t="s">
        <v>242</v>
      </c>
      <c r="C32" s="328" t="s">
        <v>693</v>
      </c>
      <c r="D32" s="688">
        <v>0.10643170051772202</v>
      </c>
      <c r="E32" s="688">
        <v>0.06282357626443648</v>
      </c>
      <c r="F32" s="688">
        <v>0.08641975308641975</v>
      </c>
      <c r="G32" s="688">
        <v>0.047988849064117885</v>
      </c>
      <c r="H32" s="688">
        <v>0.014635603345280765</v>
      </c>
      <c r="I32" s="688">
        <v>0.016825965750696933</v>
      </c>
      <c r="J32" s="688">
        <v>0.08203902827558741</v>
      </c>
      <c r="K32" s="688">
        <v>0.18906810035842295</v>
      </c>
      <c r="L32" s="688"/>
      <c r="M32" s="688">
        <v>0.09199522102747909</v>
      </c>
      <c r="N32" s="688">
        <v>0.0172242134607726</v>
      </c>
      <c r="O32" s="688">
        <v>0.09508164078056551</v>
      </c>
      <c r="P32" s="688">
        <v>0.09010354440461968</v>
      </c>
      <c r="Q32" s="587"/>
    </row>
    <row r="34" ht="12.75">
      <c r="B34" s="661" t="s">
        <v>477</v>
      </c>
    </row>
    <row r="35" ht="12.75">
      <c r="B35" s="661" t="s">
        <v>478</v>
      </c>
    </row>
    <row r="36" ht="12.75">
      <c r="B36" s="661" t="s">
        <v>162</v>
      </c>
    </row>
  </sheetData>
  <printOptions/>
  <pageMargins left="0.75" right="0.75" top="1" bottom="1" header="0" footer="0"/>
  <pageSetup fitToHeight="1" fitToWidth="1" horizontalDpi="600" verticalDpi="600" orientation="landscape" paperSize="9" scale="79" r:id="rId1"/>
  <headerFooter alignWithMargins="0">
    <oddFooter>&amp;R&amp;A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Ark56">
    <tabColor indexed="47"/>
    <pageSetUpPr fitToPage="1"/>
  </sheetPr>
  <dimension ref="A1:C28"/>
  <sheetViews>
    <sheetView zoomScale="75" zoomScaleNormal="75" workbookViewId="0" topLeftCell="A1">
      <selection activeCell="A27" sqref="A27"/>
    </sheetView>
  </sheetViews>
  <sheetFormatPr defaultColWidth="9.140625" defaultRowHeight="12.75"/>
  <cols>
    <col min="1" max="1" width="25.28125" style="0" customWidth="1"/>
    <col min="2" max="2" width="9.140625" style="99" customWidth="1"/>
  </cols>
  <sheetData>
    <row r="1" ht="18">
      <c r="A1" s="394" t="s">
        <v>642</v>
      </c>
    </row>
    <row r="3" spans="1:2" ht="12.75">
      <c r="A3" t="s">
        <v>273</v>
      </c>
      <c r="B3" s="99" t="s">
        <v>274</v>
      </c>
    </row>
    <row r="4" spans="1:2" ht="12.75">
      <c r="A4" t="s">
        <v>384</v>
      </c>
      <c r="B4" s="99">
        <v>2678.2</v>
      </c>
    </row>
    <row r="5" spans="1:2" ht="12.75">
      <c r="A5" t="s">
        <v>385</v>
      </c>
      <c r="B5" s="99">
        <v>811.8</v>
      </c>
    </row>
    <row r="6" spans="1:2" ht="12.75">
      <c r="A6" s="102" t="s">
        <v>858</v>
      </c>
      <c r="B6" s="647">
        <v>734.8</v>
      </c>
    </row>
    <row r="7" spans="1:2" ht="12.75">
      <c r="A7" t="s">
        <v>387</v>
      </c>
      <c r="B7" s="99">
        <v>723.8</v>
      </c>
    </row>
    <row r="8" spans="1:2" ht="12.75">
      <c r="A8" t="s">
        <v>386</v>
      </c>
      <c r="B8" s="99">
        <v>714.4</v>
      </c>
    </row>
    <row r="9" spans="1:2" ht="12.75">
      <c r="A9" s="102" t="s">
        <v>398</v>
      </c>
      <c r="B9" s="99">
        <v>521</v>
      </c>
    </row>
    <row r="10" spans="1:2" ht="12.75">
      <c r="A10" s="102" t="s">
        <v>395</v>
      </c>
      <c r="B10" s="99">
        <v>450.6</v>
      </c>
    </row>
    <row r="11" spans="1:3" ht="12.75">
      <c r="A11" s="102" t="s">
        <v>400</v>
      </c>
      <c r="B11" s="99">
        <v>354.6</v>
      </c>
      <c r="C11" s="22"/>
    </row>
    <row r="12" spans="1:2" ht="12.75">
      <c r="A12" s="102" t="s">
        <v>394</v>
      </c>
      <c r="B12" s="99">
        <v>352.8</v>
      </c>
    </row>
    <row r="13" spans="1:2" ht="12.75">
      <c r="A13" t="s">
        <v>389</v>
      </c>
      <c r="B13" s="99">
        <v>352.6</v>
      </c>
    </row>
    <row r="14" spans="1:2" ht="12.75">
      <c r="A14" t="s">
        <v>388</v>
      </c>
      <c r="B14" s="99">
        <v>349</v>
      </c>
    </row>
    <row r="15" spans="1:2" ht="12.75">
      <c r="A15" s="102" t="s">
        <v>399</v>
      </c>
      <c r="B15" s="99">
        <v>299</v>
      </c>
    </row>
    <row r="16" spans="1:2" ht="12.75">
      <c r="A16" t="s">
        <v>391</v>
      </c>
      <c r="B16" s="99">
        <v>219.2</v>
      </c>
    </row>
    <row r="17" spans="1:2" ht="12.75">
      <c r="A17" s="102" t="s">
        <v>393</v>
      </c>
      <c r="B17" s="99">
        <v>207.6</v>
      </c>
    </row>
    <row r="18" spans="1:2" ht="12.75">
      <c r="A18" t="s">
        <v>390</v>
      </c>
      <c r="B18" s="99">
        <v>202.2</v>
      </c>
    </row>
    <row r="19" spans="1:2" ht="12.75">
      <c r="A19" s="102" t="s">
        <v>396</v>
      </c>
      <c r="B19" s="99">
        <v>193.8</v>
      </c>
    </row>
    <row r="20" spans="1:2" ht="12.75">
      <c r="A20" t="s">
        <v>392</v>
      </c>
      <c r="B20" s="99">
        <v>190.6</v>
      </c>
    </row>
    <row r="21" spans="1:2" ht="12.75">
      <c r="A21" t="s">
        <v>857</v>
      </c>
      <c r="B21" s="99">
        <v>190.2</v>
      </c>
    </row>
    <row r="22" spans="1:2" ht="12.75">
      <c r="A22" t="s">
        <v>404</v>
      </c>
      <c r="B22" s="99">
        <v>177.4</v>
      </c>
    </row>
    <row r="23" spans="1:2" ht="12.75">
      <c r="A23" t="s">
        <v>383</v>
      </c>
      <c r="B23" s="99">
        <v>150.4</v>
      </c>
    </row>
    <row r="24" spans="1:3" ht="12.75">
      <c r="A24" t="s">
        <v>382</v>
      </c>
      <c r="B24" s="99">
        <v>145.4</v>
      </c>
      <c r="C24" s="391"/>
    </row>
    <row r="25" spans="1:3" ht="12.75">
      <c r="A25" s="102" t="s">
        <v>397</v>
      </c>
      <c r="B25" s="99">
        <v>25.4</v>
      </c>
      <c r="C25" s="391"/>
    </row>
    <row r="26" spans="1:2" ht="12.75">
      <c r="A26" s="102" t="s">
        <v>657</v>
      </c>
      <c r="B26" s="99">
        <f>SUM(B4:B25)</f>
        <v>10044.800000000003</v>
      </c>
    </row>
    <row r="27" ht="12.75">
      <c r="A27" s="162" t="s">
        <v>479</v>
      </c>
    </row>
    <row r="28" ht="12.75">
      <c r="A28" t="s">
        <v>568</v>
      </c>
    </row>
  </sheetData>
  <printOptions/>
  <pageMargins left="0.75" right="0.75" top="1" bottom="1" header="0" footer="0"/>
  <pageSetup fitToHeight="1" fitToWidth="1" horizontalDpi="600" verticalDpi="600" orientation="landscape" paperSize="9" scale="97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Ark57">
    <tabColor indexed="47"/>
    <pageSetUpPr fitToPage="1"/>
  </sheetPr>
  <dimension ref="A1:C27"/>
  <sheetViews>
    <sheetView zoomScale="75" zoomScaleNormal="75" workbookViewId="0" topLeftCell="A1">
      <selection activeCell="E17" sqref="E17"/>
    </sheetView>
  </sheetViews>
  <sheetFormatPr defaultColWidth="9.140625" defaultRowHeight="12.75"/>
  <cols>
    <col min="2" max="2" width="26.28125" style="0" customWidth="1"/>
    <col min="3" max="3" width="7.28125" style="0" customWidth="1"/>
  </cols>
  <sheetData>
    <row r="1" ht="18">
      <c r="A1" s="394" t="s">
        <v>480</v>
      </c>
    </row>
    <row r="3" spans="2:3" ht="12.75">
      <c r="B3" t="s">
        <v>820</v>
      </c>
      <c r="C3" t="s">
        <v>821</v>
      </c>
    </row>
    <row r="4" spans="2:3" ht="12.75">
      <c r="B4" t="s">
        <v>397</v>
      </c>
      <c r="C4" s="802">
        <v>1.7531744409479921</v>
      </c>
    </row>
    <row r="5" spans="2:3" ht="12.75">
      <c r="B5" s="102" t="s">
        <v>395</v>
      </c>
      <c r="C5" s="803">
        <v>1.5468901153860994</v>
      </c>
    </row>
    <row r="6" spans="2:3" ht="12.75">
      <c r="B6" s="102" t="s">
        <v>399</v>
      </c>
      <c r="C6" s="803">
        <v>1.4531968254487433</v>
      </c>
    </row>
    <row r="7" spans="2:3" ht="12.75">
      <c r="B7" t="s">
        <v>390</v>
      </c>
      <c r="C7" s="802">
        <v>1.4465614921243253</v>
      </c>
    </row>
    <row r="8" spans="2:3" ht="12.75">
      <c r="B8" t="s">
        <v>385</v>
      </c>
      <c r="C8" s="802">
        <v>1.4085514600902282</v>
      </c>
    </row>
    <row r="9" spans="2:3" ht="12.75">
      <c r="B9" t="s">
        <v>858</v>
      </c>
      <c r="C9" s="802">
        <v>1.2999681979945197</v>
      </c>
    </row>
    <row r="10" spans="2:3" ht="12.75">
      <c r="B10" t="s">
        <v>391</v>
      </c>
      <c r="C10" s="802">
        <v>1.21900296796638</v>
      </c>
    </row>
    <row r="11" spans="2:3" ht="12.75">
      <c r="B11" t="s">
        <v>394</v>
      </c>
      <c r="C11" s="802">
        <v>1.2096660085876565</v>
      </c>
    </row>
    <row r="12" spans="2:3" ht="12.75">
      <c r="B12" t="s">
        <v>384</v>
      </c>
      <c r="C12" s="802">
        <v>1.1668212121403154</v>
      </c>
    </row>
    <row r="13" spans="2:3" ht="12.75">
      <c r="B13" t="s">
        <v>383</v>
      </c>
      <c r="C13" s="802">
        <v>1.1306608475367708</v>
      </c>
    </row>
    <row r="14" spans="2:3" ht="12.75">
      <c r="B14" t="s">
        <v>389</v>
      </c>
      <c r="C14" s="802">
        <v>1.112081457181131</v>
      </c>
    </row>
    <row r="15" spans="2:3" ht="12.75">
      <c r="B15" t="s">
        <v>396</v>
      </c>
      <c r="C15" s="802">
        <v>1.097320318021839</v>
      </c>
    </row>
    <row r="16" spans="2:3" ht="12.75">
      <c r="B16" t="s">
        <v>388</v>
      </c>
      <c r="C16" s="802">
        <v>1.0148550309411426</v>
      </c>
    </row>
    <row r="17" spans="2:3" ht="12.75">
      <c r="B17" t="s">
        <v>857</v>
      </c>
      <c r="C17" s="802">
        <v>0.991575563727709</v>
      </c>
    </row>
    <row r="18" spans="2:3" ht="12.75">
      <c r="B18" t="s">
        <v>386</v>
      </c>
      <c r="C18" s="802">
        <v>0.8155191530442861</v>
      </c>
    </row>
    <row r="19" spans="2:3" ht="12.75">
      <c r="B19" t="s">
        <v>393</v>
      </c>
      <c r="C19" s="802">
        <v>0.765546735254832</v>
      </c>
    </row>
    <row r="20" spans="2:3" ht="12.75">
      <c r="B20" t="s">
        <v>400</v>
      </c>
      <c r="C20" s="802">
        <v>0.7626224808260476</v>
      </c>
    </row>
    <row r="21" spans="2:3" ht="12.75">
      <c r="B21" t="s">
        <v>387</v>
      </c>
      <c r="C21" s="802">
        <v>0.7267155373928486</v>
      </c>
    </row>
    <row r="22" spans="2:3" ht="12.75">
      <c r="B22" t="s">
        <v>398</v>
      </c>
      <c r="C22" s="802">
        <v>0.6686814900818039</v>
      </c>
    </row>
    <row r="23" spans="2:3" ht="12.75">
      <c r="B23" t="s">
        <v>404</v>
      </c>
      <c r="C23" s="802">
        <v>0.603648415047407</v>
      </c>
    </row>
    <row r="24" spans="2:3" ht="12.75">
      <c r="B24" t="s">
        <v>382</v>
      </c>
      <c r="C24" s="802">
        <v>0.5585153110651642</v>
      </c>
    </row>
    <row r="25" spans="2:3" ht="12.75">
      <c r="B25" t="s">
        <v>392</v>
      </c>
      <c r="C25" s="802">
        <v>0.49996079908106794</v>
      </c>
    </row>
    <row r="27" ht="12.75">
      <c r="B27" s="162" t="s">
        <v>479</v>
      </c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Ark58">
    <tabColor indexed="47"/>
    <pageSetUpPr fitToPage="1"/>
  </sheetPr>
  <dimension ref="A1:C27"/>
  <sheetViews>
    <sheetView zoomScale="75" zoomScaleNormal="75" workbookViewId="0" topLeftCell="A1">
      <selection activeCell="E13" sqref="E13"/>
    </sheetView>
  </sheetViews>
  <sheetFormatPr defaultColWidth="9.140625" defaultRowHeight="12.75"/>
  <cols>
    <col min="2" max="2" width="25.00390625" style="0" customWidth="1"/>
  </cols>
  <sheetData>
    <row r="1" ht="18">
      <c r="A1" s="394" t="s">
        <v>740</v>
      </c>
    </row>
    <row r="3" spans="2:3" ht="12.75">
      <c r="B3" t="s">
        <v>731</v>
      </c>
      <c r="C3" t="s">
        <v>275</v>
      </c>
    </row>
    <row r="4" spans="2:3" ht="12.75">
      <c r="B4" t="s">
        <v>384</v>
      </c>
      <c r="C4" s="100">
        <v>1.4820879855604665</v>
      </c>
    </row>
    <row r="5" spans="2:3" ht="12.75">
      <c r="B5" t="s">
        <v>383</v>
      </c>
      <c r="C5" s="100">
        <v>1.394697469833511</v>
      </c>
    </row>
    <row r="6" spans="2:3" ht="12.75">
      <c r="B6" t="s">
        <v>397</v>
      </c>
      <c r="C6" s="100">
        <v>1.3755330889778112</v>
      </c>
    </row>
    <row r="7" spans="2:3" ht="12.75">
      <c r="B7" t="s">
        <v>395</v>
      </c>
      <c r="C7" s="100">
        <v>1.3707802922494061</v>
      </c>
    </row>
    <row r="8" spans="2:3" ht="12.75">
      <c r="B8" t="s">
        <v>391</v>
      </c>
      <c r="C8" s="100">
        <v>1.3535707944844455</v>
      </c>
    </row>
    <row r="9" spans="2:3" ht="12.75">
      <c r="B9" t="s">
        <v>398</v>
      </c>
      <c r="C9" s="100">
        <v>1.3323991250841316</v>
      </c>
    </row>
    <row r="10" spans="2:3" ht="12.75">
      <c r="B10" t="s">
        <v>386</v>
      </c>
      <c r="C10" s="100">
        <v>1.3312269391833043</v>
      </c>
    </row>
    <row r="11" spans="2:3" ht="12.75">
      <c r="B11" t="s">
        <v>858</v>
      </c>
      <c r="C11" s="100">
        <v>1.321269470159624</v>
      </c>
    </row>
    <row r="12" spans="2:3" ht="12.75">
      <c r="B12" t="s">
        <v>392</v>
      </c>
      <c r="C12" s="100">
        <v>1.305527839900362</v>
      </c>
    </row>
    <row r="13" spans="2:3" ht="12.75">
      <c r="B13" t="s">
        <v>389</v>
      </c>
      <c r="C13" s="100">
        <v>1.2954072462948378</v>
      </c>
    </row>
    <row r="14" spans="2:3" ht="12.75">
      <c r="B14" t="s">
        <v>394</v>
      </c>
      <c r="C14" s="100">
        <v>1.293539058237531</v>
      </c>
    </row>
    <row r="15" spans="2:3" ht="12.75">
      <c r="B15" s="102" t="s">
        <v>399</v>
      </c>
      <c r="C15" s="648">
        <v>1.291226067027579</v>
      </c>
    </row>
    <row r="16" spans="2:3" ht="12.75">
      <c r="B16" t="s">
        <v>382</v>
      </c>
      <c r="C16" s="100">
        <v>1.276571833213379</v>
      </c>
    </row>
    <row r="17" spans="2:3" ht="12.75">
      <c r="B17" t="s">
        <v>393</v>
      </c>
      <c r="C17" s="100">
        <v>1.2411684332727522</v>
      </c>
    </row>
    <row r="18" spans="2:3" ht="12.75">
      <c r="B18" t="s">
        <v>404</v>
      </c>
      <c r="C18" s="100">
        <v>1.2131545194529085</v>
      </c>
    </row>
    <row r="19" spans="2:3" ht="12.75">
      <c r="B19" t="s">
        <v>387</v>
      </c>
      <c r="C19" s="100">
        <v>1.1599043218920964</v>
      </c>
    </row>
    <row r="20" spans="2:3" ht="12.75">
      <c r="B20" t="s">
        <v>385</v>
      </c>
      <c r="C20" s="100">
        <v>1.1481503677548597</v>
      </c>
    </row>
    <row r="21" spans="2:3" ht="12.75">
      <c r="B21" t="s">
        <v>857</v>
      </c>
      <c r="C21" s="100">
        <v>1.0766560934401803</v>
      </c>
    </row>
    <row r="22" spans="2:3" ht="12.75">
      <c r="B22" t="s">
        <v>400</v>
      </c>
      <c r="C22" s="100">
        <v>1.0279861217116397</v>
      </c>
    </row>
    <row r="23" spans="2:3" ht="12.75">
      <c r="B23" t="s">
        <v>396</v>
      </c>
      <c r="C23" s="100">
        <v>1.0030947736116926</v>
      </c>
    </row>
    <row r="24" spans="2:3" ht="12.75">
      <c r="B24" t="s">
        <v>388</v>
      </c>
      <c r="C24" s="100">
        <v>1.0026199928356563</v>
      </c>
    </row>
    <row r="25" spans="2:3" ht="12.75">
      <c r="B25" t="s">
        <v>390</v>
      </c>
      <c r="C25" s="100">
        <v>0.8553525336632758</v>
      </c>
    </row>
    <row r="26" ht="12.75">
      <c r="B26" s="102"/>
    </row>
    <row r="27" ht="12.75">
      <c r="B27" s="162" t="s">
        <v>479</v>
      </c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Ark59"/>
  <dimension ref="A1:J22"/>
  <sheetViews>
    <sheetView workbookViewId="0" topLeftCell="A1">
      <selection activeCell="A29" sqref="A29"/>
    </sheetView>
  </sheetViews>
  <sheetFormatPr defaultColWidth="9.140625" defaultRowHeight="12.75"/>
  <cols>
    <col min="2" max="2" width="11.28125" style="0" customWidth="1"/>
    <col min="3" max="5" width="9.8515625" style="0" customWidth="1"/>
    <col min="6" max="6" width="10.57421875" style="0" customWidth="1"/>
    <col min="7" max="7" width="11.8515625" style="0" customWidth="1"/>
    <col min="9" max="9" width="8.28125" style="0" customWidth="1"/>
  </cols>
  <sheetData>
    <row r="1" spans="1:10" ht="18">
      <c r="A1" s="394" t="s">
        <v>261</v>
      </c>
      <c r="B1" s="8"/>
      <c r="C1" s="8"/>
      <c r="D1" s="8"/>
      <c r="E1" s="8"/>
      <c r="F1" s="8"/>
      <c r="G1" s="8"/>
      <c r="H1" s="8"/>
      <c r="I1" s="8"/>
      <c r="J1" s="8"/>
    </row>
    <row r="2" spans="2:10" ht="12.75">
      <c r="B2" s="8"/>
      <c r="C2" s="8"/>
      <c r="D2" s="8"/>
      <c r="E2" s="8"/>
      <c r="F2" s="8"/>
      <c r="G2" s="8"/>
      <c r="H2" s="8"/>
      <c r="I2" s="8"/>
      <c r="J2" s="8"/>
    </row>
    <row r="3" spans="1:9" ht="38.25">
      <c r="A3" s="8"/>
      <c r="B3" s="273" t="s">
        <v>662</v>
      </c>
      <c r="C3" s="273" t="s">
        <v>663</v>
      </c>
      <c r="D3" s="273" t="s">
        <v>664</v>
      </c>
      <c r="E3" s="273" t="s">
        <v>665</v>
      </c>
      <c r="F3" s="273" t="s">
        <v>666</v>
      </c>
      <c r="G3" s="273" t="s">
        <v>667</v>
      </c>
      <c r="H3" s="273" t="s">
        <v>668</v>
      </c>
      <c r="I3" s="273" t="s">
        <v>657</v>
      </c>
    </row>
    <row r="4" spans="1:9" ht="12.75">
      <c r="A4" s="274" t="s">
        <v>669</v>
      </c>
      <c r="B4" s="275">
        <v>25</v>
      </c>
      <c r="C4" s="275">
        <v>3633</v>
      </c>
      <c r="D4" s="275">
        <v>1696</v>
      </c>
      <c r="E4" s="275">
        <v>275</v>
      </c>
      <c r="F4" s="275">
        <v>238</v>
      </c>
      <c r="G4" s="275">
        <v>9</v>
      </c>
      <c r="H4" s="275">
        <v>6</v>
      </c>
      <c r="I4" s="275">
        <v>5882</v>
      </c>
    </row>
    <row r="5" spans="1:9" ht="12.75">
      <c r="A5" s="274" t="s">
        <v>670</v>
      </c>
      <c r="B5" s="275">
        <v>181</v>
      </c>
      <c r="C5" s="275">
        <v>3797</v>
      </c>
      <c r="D5" s="275">
        <v>2546</v>
      </c>
      <c r="E5" s="275">
        <v>1359</v>
      </c>
      <c r="F5" s="275">
        <v>508</v>
      </c>
      <c r="G5" s="275">
        <v>5</v>
      </c>
      <c r="H5" s="275">
        <v>35</v>
      </c>
      <c r="I5" s="275">
        <v>8431</v>
      </c>
    </row>
    <row r="6" spans="1:9" ht="12.75">
      <c r="A6" s="274" t="s">
        <v>671</v>
      </c>
      <c r="B6" s="275">
        <v>259</v>
      </c>
      <c r="C6" s="275">
        <v>470</v>
      </c>
      <c r="D6" s="275">
        <v>267</v>
      </c>
      <c r="E6" s="275">
        <v>883</v>
      </c>
      <c r="F6" s="275">
        <v>120</v>
      </c>
      <c r="G6" s="275">
        <v>5</v>
      </c>
      <c r="H6" s="275">
        <v>0</v>
      </c>
      <c r="I6" s="275">
        <v>2004</v>
      </c>
    </row>
    <row r="7" spans="1:9" ht="12.75">
      <c r="A7" s="274" t="s">
        <v>672</v>
      </c>
      <c r="B7" s="275">
        <v>255</v>
      </c>
      <c r="C7" s="275">
        <v>828</v>
      </c>
      <c r="D7" s="275">
        <v>433</v>
      </c>
      <c r="E7" s="275">
        <v>927</v>
      </c>
      <c r="F7" s="275">
        <v>132</v>
      </c>
      <c r="G7" s="275">
        <v>7</v>
      </c>
      <c r="H7" s="275">
        <v>0</v>
      </c>
      <c r="I7" s="275">
        <v>2583</v>
      </c>
    </row>
    <row r="8" spans="1:9" ht="13.5" thickBot="1">
      <c r="A8" s="276" t="s">
        <v>657</v>
      </c>
      <c r="B8" s="277">
        <f aca="true" t="shared" si="0" ref="B8:H8">SUM(B4:B7)</f>
        <v>720</v>
      </c>
      <c r="C8" s="277">
        <f t="shared" si="0"/>
        <v>8728</v>
      </c>
      <c r="D8" s="277">
        <f t="shared" si="0"/>
        <v>4942</v>
      </c>
      <c r="E8" s="277">
        <f t="shared" si="0"/>
        <v>3444</v>
      </c>
      <c r="F8" s="277">
        <f t="shared" si="0"/>
        <v>998</v>
      </c>
      <c r="G8" s="277">
        <f t="shared" si="0"/>
        <v>26</v>
      </c>
      <c r="H8" s="277">
        <f t="shared" si="0"/>
        <v>41</v>
      </c>
      <c r="I8" s="277">
        <f>SUM(I4:I7)</f>
        <v>18900</v>
      </c>
    </row>
    <row r="9" spans="1:9" ht="13.5" thickTop="1">
      <c r="A9" s="8"/>
      <c r="B9" s="8"/>
      <c r="C9" s="8"/>
      <c r="D9" s="8"/>
      <c r="E9" s="8"/>
      <c r="F9" s="8"/>
      <c r="G9" s="8"/>
      <c r="H9" s="8"/>
      <c r="I9" s="8"/>
    </row>
    <row r="10" spans="1:9" ht="38.25">
      <c r="A10" s="8"/>
      <c r="B10" s="273" t="s">
        <v>662</v>
      </c>
      <c r="C10" s="273" t="s">
        <v>663</v>
      </c>
      <c r="D10" s="273" t="s">
        <v>664</v>
      </c>
      <c r="E10" s="273" t="s">
        <v>665</v>
      </c>
      <c r="F10" s="273" t="s">
        <v>666</v>
      </c>
      <c r="G10" s="273" t="s">
        <v>667</v>
      </c>
      <c r="H10" s="273" t="s">
        <v>668</v>
      </c>
      <c r="I10" s="273" t="s">
        <v>657</v>
      </c>
    </row>
    <row r="11" spans="1:9" ht="12.75">
      <c r="A11" s="274" t="s">
        <v>669</v>
      </c>
      <c r="B11" s="350">
        <v>0.004250255015300918</v>
      </c>
      <c r="C11" s="354">
        <v>0.6176470588235294</v>
      </c>
      <c r="D11" s="354">
        <v>0.2883373002380143</v>
      </c>
      <c r="E11" s="354">
        <v>0.046752805168310096</v>
      </c>
      <c r="F11" s="350">
        <v>0.04046242774566474</v>
      </c>
      <c r="G11" s="350">
        <v>0.0015300918055083305</v>
      </c>
      <c r="H11" s="350">
        <v>0.0010200612036722204</v>
      </c>
      <c r="I11" s="351">
        <v>1</v>
      </c>
    </row>
    <row r="12" spans="1:9" ht="12.75">
      <c r="A12" s="274" t="s">
        <v>670</v>
      </c>
      <c r="B12" s="350">
        <v>0.021468390463764676</v>
      </c>
      <c r="C12" s="354">
        <v>0.45036176017079826</v>
      </c>
      <c r="D12" s="354">
        <v>0.30198078519748545</v>
      </c>
      <c r="E12" s="354">
        <v>0.16119084331633257</v>
      </c>
      <c r="F12" s="350">
        <v>0.060253825169019094</v>
      </c>
      <c r="G12" s="350">
        <v>0.0005930494603249911</v>
      </c>
      <c r="H12" s="350">
        <v>0.004151346222274937</v>
      </c>
      <c r="I12" s="351">
        <v>1</v>
      </c>
    </row>
    <row r="13" spans="1:9" ht="12.75">
      <c r="A13" s="274" t="s">
        <v>671</v>
      </c>
      <c r="B13" s="350">
        <v>0.12924151696606787</v>
      </c>
      <c r="C13" s="354">
        <v>0.2345309381237525</v>
      </c>
      <c r="D13" s="354">
        <v>0.13323353293413173</v>
      </c>
      <c r="E13" s="354">
        <v>0.4406187624750499</v>
      </c>
      <c r="F13" s="350">
        <v>0.059880239520958084</v>
      </c>
      <c r="G13" s="350">
        <v>0.00249500998003992</v>
      </c>
      <c r="H13" s="350">
        <v>0</v>
      </c>
      <c r="I13" s="351">
        <v>1</v>
      </c>
    </row>
    <row r="14" spans="1:9" ht="12.75">
      <c r="A14" s="274" t="s">
        <v>672</v>
      </c>
      <c r="B14" s="350">
        <v>0.09872241579558652</v>
      </c>
      <c r="C14" s="354">
        <v>0.3205574912891986</v>
      </c>
      <c r="D14" s="354">
        <v>0.16763453348819202</v>
      </c>
      <c r="E14" s="354">
        <v>0.3588850174216028</v>
      </c>
      <c r="F14" s="350">
        <v>0.05110336817653891</v>
      </c>
      <c r="G14" s="350">
        <v>0.0027100271002710027</v>
      </c>
      <c r="H14" s="350">
        <v>0</v>
      </c>
      <c r="I14" s="351">
        <v>1</v>
      </c>
    </row>
    <row r="15" spans="1:9" ht="13.5" thickBot="1">
      <c r="A15" s="276" t="s">
        <v>657</v>
      </c>
      <c r="B15" s="352">
        <v>0.0380952380952381</v>
      </c>
      <c r="C15" s="355">
        <v>0.4617989417989418</v>
      </c>
      <c r="D15" s="355">
        <v>0.2614814814814815</v>
      </c>
      <c r="E15" s="355">
        <v>0.18222222222222223</v>
      </c>
      <c r="F15" s="352">
        <v>0.052804232804232805</v>
      </c>
      <c r="G15" s="352">
        <v>0.0013756613756613757</v>
      </c>
      <c r="H15" s="352">
        <v>0.0021693121693121694</v>
      </c>
      <c r="I15" s="353">
        <v>1</v>
      </c>
    </row>
    <row r="16" ht="13.5" thickTop="1"/>
    <row r="17" ht="12.75">
      <c r="A17" s="162" t="s">
        <v>260</v>
      </c>
    </row>
    <row r="19" ht="12.75">
      <c r="C19" s="50"/>
    </row>
    <row r="20" ht="12.75">
      <c r="C20" s="50"/>
    </row>
    <row r="21" ht="12.75">
      <c r="C21" s="50"/>
    </row>
    <row r="22" ht="12.75">
      <c r="C22" s="50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Ark60">
    <pageSetUpPr fitToPage="1"/>
  </sheetPr>
  <dimension ref="A1:K43"/>
  <sheetViews>
    <sheetView zoomScale="75" zoomScaleNormal="75" workbookViewId="0" topLeftCell="A1">
      <selection activeCell="K34" sqref="K34"/>
    </sheetView>
  </sheetViews>
  <sheetFormatPr defaultColWidth="9.140625" defaultRowHeight="12.75"/>
  <cols>
    <col min="1" max="1" width="3.00390625" style="7" bestFit="1" customWidth="1"/>
    <col min="2" max="2" width="14.8515625" style="8" bestFit="1" customWidth="1"/>
    <col min="3" max="3" width="8.8515625" style="7" bestFit="1" customWidth="1"/>
    <col min="4" max="4" width="9.140625" style="8" customWidth="1"/>
    <col min="5" max="5" width="3.00390625" style="8" bestFit="1" customWidth="1"/>
    <col min="6" max="6" width="13.28125" style="8" bestFit="1" customWidth="1"/>
    <col min="7" max="7" width="8.8515625" style="8" bestFit="1" customWidth="1"/>
    <col min="8" max="8" width="9.140625" style="8" customWidth="1"/>
    <col min="9" max="9" width="3.00390625" style="8" bestFit="1" customWidth="1"/>
    <col min="10" max="10" width="13.28125" style="8" bestFit="1" customWidth="1"/>
    <col min="11" max="11" width="9.28125" style="8" bestFit="1" customWidth="1"/>
    <col min="12" max="16384" width="9.140625" style="8" customWidth="1"/>
  </cols>
  <sheetData>
    <row r="1" ht="18">
      <c r="A1" s="394" t="s">
        <v>16</v>
      </c>
    </row>
    <row r="3" spans="1:11" ht="13.5" thickBot="1">
      <c r="A3" s="142"/>
      <c r="B3" s="143" t="s">
        <v>532</v>
      </c>
      <c r="C3" s="144" t="s">
        <v>533</v>
      </c>
      <c r="E3" s="142"/>
      <c r="F3" s="143" t="s">
        <v>532</v>
      </c>
      <c r="G3" s="144" t="s">
        <v>534</v>
      </c>
      <c r="I3" s="142"/>
      <c r="J3" s="143" t="s">
        <v>532</v>
      </c>
      <c r="K3" s="144" t="s">
        <v>535</v>
      </c>
    </row>
    <row r="4" spans="1:11" ht="12.75">
      <c r="A4" s="71">
        <v>1</v>
      </c>
      <c r="B4" s="96" t="s">
        <v>254</v>
      </c>
      <c r="C4" s="95" t="s">
        <v>536</v>
      </c>
      <c r="D4" s="72"/>
      <c r="E4" s="71">
        <v>1</v>
      </c>
      <c r="F4" s="96" t="s">
        <v>403</v>
      </c>
      <c r="G4" s="95" t="s">
        <v>537</v>
      </c>
      <c r="H4" s="72"/>
      <c r="I4" s="71">
        <v>1</v>
      </c>
      <c r="J4" s="96" t="s">
        <v>403</v>
      </c>
      <c r="K4" s="95" t="s">
        <v>538</v>
      </c>
    </row>
    <row r="5" spans="1:11" ht="12.75">
      <c r="A5" s="71">
        <v>2</v>
      </c>
      <c r="B5" s="96" t="s">
        <v>403</v>
      </c>
      <c r="C5" s="95" t="s">
        <v>539</v>
      </c>
      <c r="D5" s="72"/>
      <c r="E5" s="71">
        <v>2</v>
      </c>
      <c r="F5" s="96" t="s">
        <v>254</v>
      </c>
      <c r="G5" s="95" t="s">
        <v>540</v>
      </c>
      <c r="H5" s="72"/>
      <c r="I5" s="71">
        <v>2</v>
      </c>
      <c r="J5" s="96" t="s">
        <v>254</v>
      </c>
      <c r="K5" s="95" t="s">
        <v>541</v>
      </c>
    </row>
    <row r="6" spans="1:11" ht="12.75">
      <c r="A6" s="71">
        <v>3</v>
      </c>
      <c r="B6" s="96" t="s">
        <v>358</v>
      </c>
      <c r="C6" s="95" t="s">
        <v>542</v>
      </c>
      <c r="D6" s="72"/>
      <c r="E6" s="71">
        <v>3</v>
      </c>
      <c r="F6" s="96" t="s">
        <v>543</v>
      </c>
      <c r="G6" s="95" t="s">
        <v>544</v>
      </c>
      <c r="H6" s="72"/>
      <c r="I6" s="71">
        <v>3</v>
      </c>
      <c r="J6" s="96" t="s">
        <v>238</v>
      </c>
      <c r="K6" s="95" t="s">
        <v>545</v>
      </c>
    </row>
    <row r="7" spans="1:11" ht="12.75">
      <c r="A7" s="71">
        <v>4</v>
      </c>
      <c r="B7" s="96" t="s">
        <v>238</v>
      </c>
      <c r="C7" s="95" t="s">
        <v>546</v>
      </c>
      <c r="D7" s="72"/>
      <c r="E7" s="71">
        <v>4</v>
      </c>
      <c r="F7" s="96" t="s">
        <v>358</v>
      </c>
      <c r="G7" s="95" t="s">
        <v>547</v>
      </c>
      <c r="H7" s="72"/>
      <c r="I7" s="71">
        <v>4</v>
      </c>
      <c r="J7" s="96" t="s">
        <v>235</v>
      </c>
      <c r="K7" s="95" t="s">
        <v>548</v>
      </c>
    </row>
    <row r="8" spans="1:11" ht="12.75">
      <c r="A8" s="71">
        <v>5</v>
      </c>
      <c r="B8" s="96" t="s">
        <v>246</v>
      </c>
      <c r="C8" s="95" t="s">
        <v>551</v>
      </c>
      <c r="D8" s="72"/>
      <c r="E8" s="71">
        <v>5</v>
      </c>
      <c r="F8" s="96" t="s">
        <v>238</v>
      </c>
      <c r="G8" s="95" t="s">
        <v>550</v>
      </c>
      <c r="H8" s="72"/>
      <c r="I8" s="13">
        <v>5</v>
      </c>
      <c r="J8" s="161" t="s">
        <v>256</v>
      </c>
      <c r="K8" s="158" t="s">
        <v>548</v>
      </c>
    </row>
    <row r="9" spans="1:11" ht="12.75">
      <c r="A9" s="71">
        <v>6</v>
      </c>
      <c r="B9" s="96" t="s">
        <v>354</v>
      </c>
      <c r="C9" s="95" t="s">
        <v>553</v>
      </c>
      <c r="D9" s="72"/>
      <c r="E9" s="71">
        <v>6</v>
      </c>
      <c r="F9" s="96" t="s">
        <v>235</v>
      </c>
      <c r="G9" s="95" t="s">
        <v>552</v>
      </c>
      <c r="H9" s="72"/>
      <c r="I9" s="71">
        <v>6</v>
      </c>
      <c r="J9" s="96" t="s">
        <v>243</v>
      </c>
      <c r="K9" s="95" t="s">
        <v>548</v>
      </c>
    </row>
    <row r="10" spans="1:11" ht="12.75">
      <c r="A10" s="71">
        <v>7</v>
      </c>
      <c r="B10" s="96" t="s">
        <v>235</v>
      </c>
      <c r="C10" s="95" t="s">
        <v>554</v>
      </c>
      <c r="D10" s="72"/>
      <c r="E10" s="13">
        <v>7</v>
      </c>
      <c r="F10" s="161" t="s">
        <v>256</v>
      </c>
      <c r="G10" s="158" t="s">
        <v>552</v>
      </c>
      <c r="H10" s="72"/>
      <c r="I10" s="71">
        <v>7</v>
      </c>
      <c r="J10" s="96" t="s">
        <v>242</v>
      </c>
      <c r="K10" s="95" t="s">
        <v>540</v>
      </c>
    </row>
    <row r="11" spans="1:11" ht="12.75">
      <c r="A11" s="71">
        <v>8</v>
      </c>
      <c r="B11" s="96" t="s">
        <v>207</v>
      </c>
      <c r="C11" s="95" t="s">
        <v>554</v>
      </c>
      <c r="D11" s="72"/>
      <c r="E11" s="71">
        <v>8</v>
      </c>
      <c r="F11" s="96" t="s">
        <v>243</v>
      </c>
      <c r="G11" s="95" t="s">
        <v>558</v>
      </c>
      <c r="H11" s="72"/>
      <c r="I11" s="71">
        <v>8</v>
      </c>
      <c r="J11" s="96" t="s">
        <v>358</v>
      </c>
      <c r="K11" s="95" t="s">
        <v>540</v>
      </c>
    </row>
    <row r="12" spans="1:11" ht="12.75">
      <c r="A12" s="71">
        <v>9</v>
      </c>
      <c r="B12" s="96" t="s">
        <v>257</v>
      </c>
      <c r="C12" s="95" t="s">
        <v>557</v>
      </c>
      <c r="D12" s="72"/>
      <c r="E12" s="71">
        <v>9</v>
      </c>
      <c r="F12" s="96" t="s">
        <v>354</v>
      </c>
      <c r="G12" s="95" t="s">
        <v>539</v>
      </c>
      <c r="H12" s="72"/>
      <c r="I12" s="71">
        <v>9</v>
      </c>
      <c r="J12" s="96" t="s">
        <v>241</v>
      </c>
      <c r="K12" s="95" t="s">
        <v>556</v>
      </c>
    </row>
    <row r="13" spans="1:11" ht="12.75">
      <c r="A13" s="13">
        <v>10</v>
      </c>
      <c r="B13" s="161" t="s">
        <v>256</v>
      </c>
      <c r="C13" s="158" t="s">
        <v>560</v>
      </c>
      <c r="D13" s="72"/>
      <c r="E13" s="71">
        <v>10</v>
      </c>
      <c r="F13" s="96" t="s">
        <v>242</v>
      </c>
      <c r="G13" s="95" t="s">
        <v>539</v>
      </c>
      <c r="H13" s="72"/>
      <c r="I13" s="71">
        <v>10</v>
      </c>
      <c r="J13" s="96" t="s">
        <v>245</v>
      </c>
      <c r="K13" s="95" t="s">
        <v>559</v>
      </c>
    </row>
    <row r="14" spans="1:11" ht="12.75">
      <c r="A14" s="71">
        <v>11</v>
      </c>
      <c r="B14" s="96" t="s">
        <v>242</v>
      </c>
      <c r="C14" s="95" t="s">
        <v>560</v>
      </c>
      <c r="D14" s="72"/>
      <c r="E14" s="71">
        <v>11</v>
      </c>
      <c r="F14" s="96" t="s">
        <v>241</v>
      </c>
      <c r="G14" s="95" t="s">
        <v>562</v>
      </c>
      <c r="H14" s="72"/>
      <c r="I14" s="71">
        <v>11</v>
      </c>
      <c r="J14" s="96" t="s">
        <v>231</v>
      </c>
      <c r="K14" s="95" t="s">
        <v>544</v>
      </c>
    </row>
    <row r="15" spans="1:11" ht="12.75">
      <c r="A15" s="71">
        <v>12</v>
      </c>
      <c r="B15" s="96" t="s">
        <v>248</v>
      </c>
      <c r="C15" s="95" t="s">
        <v>561</v>
      </c>
      <c r="D15" s="72"/>
      <c r="E15" s="71">
        <v>12</v>
      </c>
      <c r="F15" s="96" t="s">
        <v>245</v>
      </c>
      <c r="G15" s="95" t="s">
        <v>563</v>
      </c>
      <c r="H15" s="72"/>
      <c r="I15" s="71">
        <v>12</v>
      </c>
      <c r="J15" s="96" t="s">
        <v>344</v>
      </c>
      <c r="K15" s="95" t="s">
        <v>544</v>
      </c>
    </row>
    <row r="16" spans="1:11" ht="12.75">
      <c r="A16" s="71">
        <v>13</v>
      </c>
      <c r="B16" s="96" t="s">
        <v>241</v>
      </c>
      <c r="C16" s="95" t="s">
        <v>561</v>
      </c>
      <c r="D16" s="72"/>
      <c r="E16" s="71">
        <v>13</v>
      </c>
      <c r="F16" s="96" t="s">
        <v>248</v>
      </c>
      <c r="G16" s="95" t="s">
        <v>542</v>
      </c>
      <c r="H16" s="72"/>
      <c r="I16" s="71">
        <v>13</v>
      </c>
      <c r="J16" s="96" t="s">
        <v>564</v>
      </c>
      <c r="K16" s="95" t="s">
        <v>536</v>
      </c>
    </row>
    <row r="17" spans="1:11" ht="12.75">
      <c r="A17" s="71">
        <v>14</v>
      </c>
      <c r="B17" s="96" t="s">
        <v>251</v>
      </c>
      <c r="C17" s="95" t="s">
        <v>561</v>
      </c>
      <c r="D17" s="72"/>
      <c r="E17" s="71">
        <v>14</v>
      </c>
      <c r="F17" s="96" t="s">
        <v>207</v>
      </c>
      <c r="G17" s="95" t="s">
        <v>542</v>
      </c>
      <c r="H17" s="72"/>
      <c r="I17" s="71">
        <v>14</v>
      </c>
      <c r="J17" s="96" t="s">
        <v>350</v>
      </c>
      <c r="K17" s="95" t="s">
        <v>565</v>
      </c>
    </row>
    <row r="18" spans="1:11" ht="12.75">
      <c r="A18" s="71">
        <v>15</v>
      </c>
      <c r="B18" s="96" t="s">
        <v>243</v>
      </c>
      <c r="C18" s="95" t="s">
        <v>561</v>
      </c>
      <c r="D18" s="72"/>
      <c r="E18" s="71">
        <v>15</v>
      </c>
      <c r="F18" s="96" t="s">
        <v>350</v>
      </c>
      <c r="G18" s="95" t="s">
        <v>567</v>
      </c>
      <c r="H18" s="72"/>
      <c r="I18" s="71">
        <v>15</v>
      </c>
      <c r="J18" s="96" t="s">
        <v>234</v>
      </c>
      <c r="K18" s="95" t="s">
        <v>565</v>
      </c>
    </row>
    <row r="19" spans="1:11" ht="12.75">
      <c r="A19" s="71">
        <v>16</v>
      </c>
      <c r="B19" s="96" t="s">
        <v>245</v>
      </c>
      <c r="C19" s="95" t="s">
        <v>566</v>
      </c>
      <c r="D19" s="72"/>
      <c r="E19" s="71">
        <v>16</v>
      </c>
      <c r="F19" s="96" t="s">
        <v>257</v>
      </c>
      <c r="G19" s="95" t="s">
        <v>567</v>
      </c>
      <c r="H19" s="72"/>
      <c r="I19" s="71">
        <v>16</v>
      </c>
      <c r="J19" s="96" t="s">
        <v>569</v>
      </c>
      <c r="K19" s="95" t="s">
        <v>547</v>
      </c>
    </row>
    <row r="20" spans="1:11" ht="12.75">
      <c r="A20" s="71">
        <v>17</v>
      </c>
      <c r="B20" s="96" t="s">
        <v>237</v>
      </c>
      <c r="C20" s="95" t="s">
        <v>566</v>
      </c>
      <c r="D20" s="72"/>
      <c r="E20" s="71">
        <v>17</v>
      </c>
      <c r="F20" s="96" t="s">
        <v>231</v>
      </c>
      <c r="G20" s="95" t="s">
        <v>567</v>
      </c>
      <c r="H20" s="72"/>
      <c r="I20" s="71">
        <v>17</v>
      </c>
      <c r="J20" s="96" t="s">
        <v>232</v>
      </c>
      <c r="K20" s="95" t="s">
        <v>550</v>
      </c>
    </row>
    <row r="21" spans="1:11" ht="12.75">
      <c r="A21" s="71">
        <v>18</v>
      </c>
      <c r="B21" s="96" t="s">
        <v>205</v>
      </c>
      <c r="C21" s="95" t="s">
        <v>566</v>
      </c>
      <c r="D21" s="72"/>
      <c r="E21" s="71">
        <v>18</v>
      </c>
      <c r="F21" s="96" t="s">
        <v>234</v>
      </c>
      <c r="G21" s="95" t="s">
        <v>573</v>
      </c>
      <c r="H21" s="72"/>
      <c r="I21" s="71">
        <v>18</v>
      </c>
      <c r="J21" s="96" t="s">
        <v>570</v>
      </c>
      <c r="K21" s="95" t="s">
        <v>571</v>
      </c>
    </row>
    <row r="22" spans="1:11" ht="12.75">
      <c r="A22" s="71">
        <v>19</v>
      </c>
      <c r="B22" s="96" t="s">
        <v>231</v>
      </c>
      <c r="C22" s="95" t="s">
        <v>572</v>
      </c>
      <c r="D22" s="72"/>
      <c r="E22" s="71">
        <v>19</v>
      </c>
      <c r="F22" s="96" t="s">
        <v>570</v>
      </c>
      <c r="G22" s="95" t="s">
        <v>574</v>
      </c>
      <c r="H22" s="72"/>
      <c r="I22" s="71">
        <v>19</v>
      </c>
      <c r="J22" s="96" t="s">
        <v>543</v>
      </c>
      <c r="K22" s="95" t="s">
        <v>571</v>
      </c>
    </row>
    <row r="23" spans="1:11" ht="12.75">
      <c r="A23" s="71">
        <v>20</v>
      </c>
      <c r="B23" s="96" t="s">
        <v>240</v>
      </c>
      <c r="C23" s="95" t="s">
        <v>572</v>
      </c>
      <c r="D23" s="72"/>
      <c r="E23" s="71">
        <v>20</v>
      </c>
      <c r="F23" s="96" t="s">
        <v>237</v>
      </c>
      <c r="G23" s="95" t="s">
        <v>574</v>
      </c>
      <c r="H23" s="72"/>
      <c r="I23" s="71">
        <v>20</v>
      </c>
      <c r="J23" s="96" t="s">
        <v>205</v>
      </c>
      <c r="K23" s="95" t="s">
        <v>571</v>
      </c>
    </row>
    <row r="24" spans="1:11" ht="12.75">
      <c r="A24" s="71">
        <v>21</v>
      </c>
      <c r="B24" s="96" t="s">
        <v>206</v>
      </c>
      <c r="C24" s="95" t="s">
        <v>572</v>
      </c>
      <c r="D24" s="72"/>
      <c r="E24" s="71">
        <v>21</v>
      </c>
      <c r="F24" s="96" t="s">
        <v>232</v>
      </c>
      <c r="G24" s="95" t="s">
        <v>574</v>
      </c>
      <c r="H24" s="72"/>
      <c r="I24" s="71">
        <v>21</v>
      </c>
      <c r="J24" s="96" t="s">
        <v>326</v>
      </c>
      <c r="K24" s="95" t="s">
        <v>575</v>
      </c>
    </row>
    <row r="25" spans="1:11" ht="12.75">
      <c r="A25" s="71">
        <v>22</v>
      </c>
      <c r="B25" s="96" t="s">
        <v>350</v>
      </c>
      <c r="C25" s="95" t="s">
        <v>576</v>
      </c>
      <c r="D25" s="72"/>
      <c r="E25" s="71">
        <v>22</v>
      </c>
      <c r="F25" s="96" t="s">
        <v>344</v>
      </c>
      <c r="G25" s="95" t="s">
        <v>546</v>
      </c>
      <c r="H25" s="72"/>
      <c r="I25" s="71">
        <v>22</v>
      </c>
      <c r="J25" s="96" t="s">
        <v>354</v>
      </c>
      <c r="K25" s="95" t="s">
        <v>575</v>
      </c>
    </row>
    <row r="26" spans="1:11" ht="12.75">
      <c r="A26" s="71">
        <v>23</v>
      </c>
      <c r="B26" s="96" t="s">
        <v>234</v>
      </c>
      <c r="C26" s="95" t="s">
        <v>576</v>
      </c>
      <c r="D26" s="72"/>
      <c r="E26" s="71">
        <v>23</v>
      </c>
      <c r="F26" s="96" t="s">
        <v>564</v>
      </c>
      <c r="G26" s="95" t="s">
        <v>546</v>
      </c>
      <c r="H26" s="72"/>
      <c r="I26" s="71">
        <v>23</v>
      </c>
      <c r="J26" s="96" t="s">
        <v>402</v>
      </c>
      <c r="K26" s="95" t="s">
        <v>552</v>
      </c>
    </row>
    <row r="27" spans="1:11" ht="12.75">
      <c r="A27" s="71">
        <v>24</v>
      </c>
      <c r="B27" s="96" t="s">
        <v>326</v>
      </c>
      <c r="C27" s="95" t="s">
        <v>577</v>
      </c>
      <c r="D27" s="72"/>
      <c r="E27" s="71">
        <v>24</v>
      </c>
      <c r="F27" s="96" t="s">
        <v>326</v>
      </c>
      <c r="G27" s="95" t="s">
        <v>578</v>
      </c>
      <c r="H27" s="72"/>
      <c r="I27" s="71">
        <v>24</v>
      </c>
      <c r="J27" s="96" t="s">
        <v>233</v>
      </c>
      <c r="K27" s="95" t="s">
        <v>555</v>
      </c>
    </row>
    <row r="28" spans="1:11" ht="12.75">
      <c r="A28" s="71">
        <v>25</v>
      </c>
      <c r="B28" s="96" t="s">
        <v>232</v>
      </c>
      <c r="C28" s="95" t="s">
        <v>579</v>
      </c>
      <c r="D28" s="72"/>
      <c r="E28" s="71">
        <v>25</v>
      </c>
      <c r="F28" s="96" t="s">
        <v>205</v>
      </c>
      <c r="G28" s="95" t="s">
        <v>549</v>
      </c>
      <c r="H28" s="72"/>
      <c r="I28" s="71">
        <v>25</v>
      </c>
      <c r="J28" s="96" t="s">
        <v>207</v>
      </c>
      <c r="K28" s="95" t="s">
        <v>555</v>
      </c>
    </row>
    <row r="29" spans="1:11" ht="12.75">
      <c r="A29" s="71">
        <v>26</v>
      </c>
      <c r="B29" s="96" t="s">
        <v>344</v>
      </c>
      <c r="C29" s="95" t="s">
        <v>580</v>
      </c>
      <c r="D29" s="72"/>
      <c r="E29" s="71">
        <v>26</v>
      </c>
      <c r="F29" s="96" t="s">
        <v>239</v>
      </c>
      <c r="G29" s="95" t="s">
        <v>549</v>
      </c>
      <c r="H29" s="72"/>
      <c r="I29" s="71">
        <v>26</v>
      </c>
      <c r="J29" s="96" t="s">
        <v>237</v>
      </c>
      <c r="K29" s="95" t="s">
        <v>558</v>
      </c>
    </row>
    <row r="30" spans="1:11" ht="12.75">
      <c r="A30" s="71">
        <v>27</v>
      </c>
      <c r="B30" s="96" t="s">
        <v>233</v>
      </c>
      <c r="C30" s="95" t="s">
        <v>581</v>
      </c>
      <c r="D30" s="72"/>
      <c r="E30" s="71">
        <v>27</v>
      </c>
      <c r="F30" s="96" t="s">
        <v>233</v>
      </c>
      <c r="G30" s="95" t="s">
        <v>553</v>
      </c>
      <c r="H30" s="72"/>
      <c r="I30" s="71">
        <v>27</v>
      </c>
      <c r="J30" s="96" t="s">
        <v>239</v>
      </c>
      <c r="K30" s="95" t="s">
        <v>539</v>
      </c>
    </row>
    <row r="31" spans="1:11" ht="12.75">
      <c r="A31" s="71">
        <v>28</v>
      </c>
      <c r="B31" s="96" t="s">
        <v>570</v>
      </c>
      <c r="C31" s="95" t="s">
        <v>582</v>
      </c>
      <c r="D31" s="72"/>
      <c r="E31" s="71">
        <v>28</v>
      </c>
      <c r="F31" s="96" t="s">
        <v>240</v>
      </c>
      <c r="G31" s="95" t="s">
        <v>554</v>
      </c>
      <c r="H31" s="72"/>
      <c r="I31" s="71">
        <v>28</v>
      </c>
      <c r="J31" s="96" t="s">
        <v>257</v>
      </c>
      <c r="K31" s="95" t="s">
        <v>562</v>
      </c>
    </row>
    <row r="32" spans="1:11" ht="12.75">
      <c r="A32" s="71">
        <v>29</v>
      </c>
      <c r="B32" s="96" t="s">
        <v>239</v>
      </c>
      <c r="C32" s="95" t="s">
        <v>582</v>
      </c>
      <c r="D32" s="72"/>
      <c r="E32" s="71">
        <v>29</v>
      </c>
      <c r="F32" s="96" t="s">
        <v>246</v>
      </c>
      <c r="G32" s="95" t="s">
        <v>554</v>
      </c>
      <c r="H32" s="72"/>
      <c r="I32" s="71">
        <v>29</v>
      </c>
      <c r="J32" s="96" t="s">
        <v>583</v>
      </c>
      <c r="K32" s="95" t="s">
        <v>563</v>
      </c>
    </row>
    <row r="33" spans="1:11" ht="12.75">
      <c r="A33" s="71">
        <v>30</v>
      </c>
      <c r="B33" s="96" t="s">
        <v>402</v>
      </c>
      <c r="C33" s="95" t="s">
        <v>582</v>
      </c>
      <c r="D33" s="72"/>
      <c r="E33" s="71">
        <v>30</v>
      </c>
      <c r="F33" s="96" t="s">
        <v>402</v>
      </c>
      <c r="G33" s="95" t="s">
        <v>554</v>
      </c>
      <c r="H33" s="72"/>
      <c r="I33" s="71">
        <v>30</v>
      </c>
      <c r="J33" s="96" t="s">
        <v>248</v>
      </c>
      <c r="K33" s="95" t="s">
        <v>549</v>
      </c>
    </row>
    <row r="34" spans="1:11" ht="12.75">
      <c r="A34" s="71">
        <v>31</v>
      </c>
      <c r="B34" s="96" t="s">
        <v>569</v>
      </c>
      <c r="C34" s="95" t="s">
        <v>584</v>
      </c>
      <c r="D34" s="72"/>
      <c r="E34" s="71">
        <v>31</v>
      </c>
      <c r="F34" s="96" t="s">
        <v>569</v>
      </c>
      <c r="G34" s="95" t="s">
        <v>554</v>
      </c>
      <c r="H34" s="72"/>
      <c r="I34" s="71">
        <v>31</v>
      </c>
      <c r="J34" s="96" t="s">
        <v>204</v>
      </c>
      <c r="K34" s="95" t="s">
        <v>551</v>
      </c>
    </row>
    <row r="35" spans="1:11" ht="12.75">
      <c r="A35" s="71">
        <v>32</v>
      </c>
      <c r="B35" s="96" t="s">
        <v>564</v>
      </c>
      <c r="C35" s="95" t="s">
        <v>584</v>
      </c>
      <c r="D35" s="72"/>
      <c r="E35" s="71">
        <v>32</v>
      </c>
      <c r="F35" s="96" t="s">
        <v>583</v>
      </c>
      <c r="G35" s="95" t="s">
        <v>557</v>
      </c>
      <c r="H35" s="72"/>
      <c r="I35" s="71">
        <v>32</v>
      </c>
      <c r="J35" s="96" t="s">
        <v>246</v>
      </c>
      <c r="K35" s="95" t="s">
        <v>553</v>
      </c>
    </row>
    <row r="36" spans="1:11" ht="12.75">
      <c r="A36" s="71">
        <v>33</v>
      </c>
      <c r="B36" s="96" t="s">
        <v>204</v>
      </c>
      <c r="C36" s="95" t="s">
        <v>585</v>
      </c>
      <c r="D36" s="72"/>
      <c r="E36" s="71">
        <v>33</v>
      </c>
      <c r="F36" s="96" t="s">
        <v>251</v>
      </c>
      <c r="G36" s="95" t="s">
        <v>572</v>
      </c>
      <c r="H36" s="72"/>
      <c r="I36" s="71">
        <v>33</v>
      </c>
      <c r="J36" s="96" t="s">
        <v>353</v>
      </c>
      <c r="K36" s="95" t="s">
        <v>560</v>
      </c>
    </row>
    <row r="37" spans="1:11" ht="12.75">
      <c r="A37" s="71">
        <v>34</v>
      </c>
      <c r="B37" s="96" t="s">
        <v>250</v>
      </c>
      <c r="C37" s="95" t="s">
        <v>586</v>
      </c>
      <c r="D37" s="72"/>
      <c r="E37" s="71">
        <v>34</v>
      </c>
      <c r="F37" s="96" t="s">
        <v>206</v>
      </c>
      <c r="G37" s="95" t="s">
        <v>577</v>
      </c>
      <c r="H37" s="72"/>
      <c r="I37" s="71">
        <v>34</v>
      </c>
      <c r="J37" s="96" t="s">
        <v>240</v>
      </c>
      <c r="K37" s="95" t="s">
        <v>561</v>
      </c>
    </row>
    <row r="38" spans="1:11" ht="12.75">
      <c r="A38" s="71">
        <v>35</v>
      </c>
      <c r="B38" s="96" t="s">
        <v>353</v>
      </c>
      <c r="C38" s="95" t="s">
        <v>586</v>
      </c>
      <c r="D38" s="72"/>
      <c r="E38" s="71">
        <v>35</v>
      </c>
      <c r="F38" s="96" t="s">
        <v>204</v>
      </c>
      <c r="G38" s="95" t="s">
        <v>579</v>
      </c>
      <c r="H38" s="72"/>
      <c r="I38" s="71">
        <v>35</v>
      </c>
      <c r="J38" s="96" t="s">
        <v>206</v>
      </c>
      <c r="K38" s="95" t="s">
        <v>566</v>
      </c>
    </row>
    <row r="39" spans="1:11" ht="12.75">
      <c r="A39" s="71">
        <v>36</v>
      </c>
      <c r="B39" s="96" t="s">
        <v>583</v>
      </c>
      <c r="C39" s="95" t="s">
        <v>587</v>
      </c>
      <c r="D39" s="72"/>
      <c r="E39" s="71">
        <v>36</v>
      </c>
      <c r="F39" s="96" t="s">
        <v>353</v>
      </c>
      <c r="G39" s="95" t="s">
        <v>581</v>
      </c>
      <c r="H39" s="72"/>
      <c r="I39" s="71">
        <v>36</v>
      </c>
      <c r="J39" s="96" t="s">
        <v>250</v>
      </c>
      <c r="K39" s="95" t="s">
        <v>572</v>
      </c>
    </row>
    <row r="40" spans="1:11" ht="12.75">
      <c r="A40" s="71">
        <v>37</v>
      </c>
      <c r="B40" s="96" t="s">
        <v>543</v>
      </c>
      <c r="C40" s="145" t="s">
        <v>588</v>
      </c>
      <c r="D40" s="72"/>
      <c r="E40" s="71">
        <v>37</v>
      </c>
      <c r="F40" s="96" t="s">
        <v>250</v>
      </c>
      <c r="G40" s="95" t="s">
        <v>582</v>
      </c>
      <c r="H40" s="72"/>
      <c r="I40" s="71">
        <v>37</v>
      </c>
      <c r="J40" s="96" t="s">
        <v>251</v>
      </c>
      <c r="K40" s="95" t="s">
        <v>579</v>
      </c>
    </row>
    <row r="41" spans="4:8" ht="12.75">
      <c r="D41" s="72"/>
      <c r="H41" s="72"/>
    </row>
    <row r="42" spans="1:8" ht="12.75">
      <c r="A42" s="789"/>
      <c r="B42" s="162" t="s">
        <v>262</v>
      </c>
      <c r="D42" s="72"/>
      <c r="H42" s="72"/>
    </row>
    <row r="43" ht="12.75">
      <c r="A43" s="789"/>
    </row>
  </sheetData>
  <mergeCells count="1">
    <mergeCell ref="A42:A43"/>
  </mergeCells>
  <printOptions/>
  <pageMargins left="0.75" right="0.75" top="1" bottom="1" header="0" footer="0"/>
  <pageSetup fitToHeight="1" fitToWidth="1" horizontalDpi="600" verticalDpi="600" orientation="landscape" paperSize="9" scale="7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Ark61">
    <tabColor indexed="47"/>
    <pageSetUpPr fitToPage="1"/>
  </sheetPr>
  <dimension ref="A1:H22"/>
  <sheetViews>
    <sheetView workbookViewId="0" topLeftCell="A1">
      <selection activeCell="A1" sqref="A1:Q9"/>
    </sheetView>
  </sheetViews>
  <sheetFormatPr defaultColWidth="9.140625" defaultRowHeight="12.75"/>
  <sheetData>
    <row r="1" ht="18">
      <c r="A1" s="14" t="s">
        <v>643</v>
      </c>
    </row>
    <row r="2" spans="2:5" ht="12.75">
      <c r="B2" s="20"/>
      <c r="C2" s="20"/>
      <c r="D2" s="20"/>
      <c r="E2" s="20"/>
    </row>
    <row r="3" spans="2:5" ht="12.75">
      <c r="B3" s="495"/>
      <c r="C3" s="20"/>
      <c r="D3" s="20"/>
      <c r="E3" s="20"/>
    </row>
    <row r="4" spans="2:8" s="8" customFormat="1" ht="32.25" customHeight="1">
      <c r="B4" s="622" t="s">
        <v>673</v>
      </c>
      <c r="C4" s="622" t="s">
        <v>531</v>
      </c>
      <c r="D4" s="622" t="s">
        <v>422</v>
      </c>
      <c r="E4" s="622" t="s">
        <v>734</v>
      </c>
      <c r="F4" s="622" t="s">
        <v>527</v>
      </c>
      <c r="G4" s="622" t="s">
        <v>378</v>
      </c>
      <c r="H4" s="72"/>
    </row>
    <row r="5" spans="1:7" ht="12.75">
      <c r="A5" s="256"/>
      <c r="B5" s="640">
        <v>0.55</v>
      </c>
      <c r="C5" s="640">
        <v>0.19</v>
      </c>
      <c r="D5" s="640">
        <v>0.11</v>
      </c>
      <c r="E5" s="640">
        <v>0.1</v>
      </c>
      <c r="F5" s="391">
        <v>0.04</v>
      </c>
      <c r="G5" s="391">
        <v>0.01</v>
      </c>
    </row>
    <row r="6" spans="2:5" ht="12.75">
      <c r="B6" s="20"/>
      <c r="C6" s="20"/>
      <c r="D6" s="20"/>
      <c r="E6" s="20"/>
    </row>
    <row r="7" spans="2:5" ht="12.75">
      <c r="B7" s="20"/>
      <c r="C7" s="20"/>
      <c r="D7" s="20"/>
      <c r="E7" s="20"/>
    </row>
    <row r="8" spans="2:5" ht="12.75">
      <c r="B8" s="20"/>
      <c r="C8" s="20"/>
      <c r="D8" s="20"/>
      <c r="E8" s="20"/>
    </row>
    <row r="9" spans="2:5" ht="12.75">
      <c r="B9" s="20"/>
      <c r="C9" s="20"/>
      <c r="D9" s="20"/>
      <c r="E9" s="20"/>
    </row>
    <row r="10" spans="2:5" ht="12.75">
      <c r="B10" s="20"/>
      <c r="C10" s="20"/>
      <c r="D10" s="20"/>
      <c r="E10" s="20"/>
    </row>
    <row r="11" spans="2:5" ht="12.75">
      <c r="B11" s="20"/>
      <c r="C11" s="20"/>
      <c r="D11" s="20"/>
      <c r="E11" s="20"/>
    </row>
    <row r="12" spans="2:5" ht="12.75">
      <c r="B12" s="20"/>
      <c r="C12" s="20"/>
      <c r="D12" s="20"/>
      <c r="E12" s="20"/>
    </row>
    <row r="13" spans="2:5" ht="12.75">
      <c r="B13" s="20"/>
      <c r="C13" s="20"/>
      <c r="D13" s="20"/>
      <c r="E13" s="20"/>
    </row>
    <row r="14" spans="2:5" ht="12.75">
      <c r="B14" s="20"/>
      <c r="C14" s="20"/>
      <c r="D14" s="20"/>
      <c r="E14" s="20"/>
    </row>
    <row r="15" spans="2:5" ht="12.75">
      <c r="B15" s="20"/>
      <c r="C15" s="20"/>
      <c r="D15" s="20"/>
      <c r="E15" s="20"/>
    </row>
    <row r="16" spans="2:5" ht="12.75">
      <c r="B16" s="20"/>
      <c r="C16" s="20"/>
      <c r="D16" s="20"/>
      <c r="E16" s="20"/>
    </row>
    <row r="17" spans="2:5" ht="12.75">
      <c r="B17" s="20"/>
      <c r="C17" s="20"/>
      <c r="D17" s="20"/>
      <c r="E17" s="20"/>
    </row>
    <row r="18" spans="2:5" ht="12.75">
      <c r="B18" s="20"/>
      <c r="C18" s="20"/>
      <c r="D18" s="20"/>
      <c r="E18" s="20"/>
    </row>
    <row r="19" spans="2:5" ht="12.75">
      <c r="B19" s="20"/>
      <c r="C19" s="20"/>
      <c r="D19" s="20"/>
      <c r="E19" s="20"/>
    </row>
    <row r="20" spans="2:5" ht="12.75">
      <c r="B20" s="20"/>
      <c r="C20" s="20"/>
      <c r="D20" s="20"/>
      <c r="E20" s="20"/>
    </row>
    <row r="21" spans="2:5" ht="12.75">
      <c r="B21" s="20"/>
      <c r="C21" s="20"/>
      <c r="D21" s="20"/>
      <c r="E21" s="20"/>
    </row>
    <row r="22" spans="2:5" ht="12.75">
      <c r="B22" s="20"/>
      <c r="C22" s="20"/>
      <c r="D22" s="20"/>
      <c r="E22" s="20"/>
    </row>
  </sheetData>
  <printOptions/>
  <pageMargins left="0.75" right="0.75" top="1" bottom="1" header="0" footer="0"/>
  <pageSetup fitToHeight="1" fitToWidth="1" horizontalDpi="600" verticalDpi="600" orientation="landscape" paperSize="9" scale="83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Ark62">
    <tabColor indexed="47"/>
    <pageSetUpPr fitToPage="1"/>
  </sheetPr>
  <dimension ref="A1:B10"/>
  <sheetViews>
    <sheetView workbookViewId="0" topLeftCell="A1">
      <selection activeCell="A25" sqref="A25"/>
    </sheetView>
  </sheetViews>
  <sheetFormatPr defaultColWidth="9.140625" defaultRowHeight="12.75"/>
  <cols>
    <col min="1" max="1" width="37.57421875" style="0" customWidth="1"/>
    <col min="2" max="2" width="11.57421875" style="20" bestFit="1" customWidth="1"/>
  </cols>
  <sheetData>
    <row r="1" ht="18">
      <c r="A1" s="14" t="s">
        <v>644</v>
      </c>
    </row>
    <row r="2" ht="12.75">
      <c r="A2" s="636"/>
    </row>
    <row r="3" spans="1:2" ht="12.75">
      <c r="A3" s="701" t="s">
        <v>267</v>
      </c>
      <c r="B3" s="700" t="s">
        <v>59</v>
      </c>
    </row>
    <row r="4" spans="1:2" ht="12.75">
      <c r="A4" s="698" t="s">
        <v>263</v>
      </c>
      <c r="B4" s="699">
        <v>427</v>
      </c>
    </row>
    <row r="5" spans="1:2" ht="12.75">
      <c r="A5" s="698" t="s">
        <v>264</v>
      </c>
      <c r="B5" s="699">
        <v>394</v>
      </c>
    </row>
    <row r="6" spans="1:2" ht="12.75">
      <c r="A6" s="698" t="s">
        <v>265</v>
      </c>
      <c r="B6" s="699">
        <v>49</v>
      </c>
    </row>
    <row r="7" spans="1:2" ht="12.75">
      <c r="A7" s="698" t="s">
        <v>60</v>
      </c>
      <c r="B7" s="699">
        <v>124</v>
      </c>
    </row>
    <row r="8" spans="1:2" ht="12.75">
      <c r="A8" s="698" t="s">
        <v>61</v>
      </c>
      <c r="B8" s="699">
        <v>28</v>
      </c>
    </row>
    <row r="9" spans="1:2" ht="12.75">
      <c r="A9" s="698" t="s">
        <v>62</v>
      </c>
      <c r="B9" s="699">
        <v>51</v>
      </c>
    </row>
    <row r="10" spans="1:2" ht="12.75">
      <c r="A10" s="698" t="s">
        <v>266</v>
      </c>
      <c r="B10" s="699">
        <v>87</v>
      </c>
    </row>
  </sheetData>
  <printOptions/>
  <pageMargins left="0.75" right="0.75" top="1" bottom="1" header="0" footer="0"/>
  <pageSetup fitToHeight="1" fitToWidth="1" horizontalDpi="600" verticalDpi="600" orientation="landscape" paperSize="9" scale="67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Ark63">
    <pageSetUpPr fitToPage="1"/>
  </sheetPr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41.8515625" style="0" customWidth="1"/>
    <col min="2" max="2" width="11.57421875" style="0" customWidth="1"/>
    <col min="3" max="3" width="19.57421875" style="0" customWidth="1"/>
  </cols>
  <sheetData>
    <row r="1" spans="1:7" ht="18">
      <c r="A1" s="750" t="s">
        <v>741</v>
      </c>
      <c r="B1" s="750"/>
      <c r="C1" s="750"/>
      <c r="D1" s="750"/>
      <c r="E1" s="750"/>
      <c r="F1" s="750"/>
      <c r="G1" s="750"/>
    </row>
    <row r="2" ht="10.5" customHeight="1">
      <c r="A2" s="645"/>
    </row>
    <row r="3" spans="1:3" ht="12.75">
      <c r="A3" s="702" t="s">
        <v>102</v>
      </c>
      <c r="B3" s="703" t="s">
        <v>732</v>
      </c>
      <c r="C3" s="704" t="s">
        <v>268</v>
      </c>
    </row>
    <row r="4" spans="1:3" ht="12.75">
      <c r="A4" s="705" t="s">
        <v>103</v>
      </c>
      <c r="B4" s="699">
        <v>157</v>
      </c>
      <c r="C4" s="706">
        <v>0.14</v>
      </c>
    </row>
    <row r="5" spans="1:3" ht="12.75">
      <c r="A5" s="705" t="s">
        <v>104</v>
      </c>
      <c r="B5" s="699">
        <v>131</v>
      </c>
      <c r="C5" s="706">
        <v>0.11</v>
      </c>
    </row>
    <row r="6" spans="1:3" ht="12.75">
      <c r="A6" s="705" t="s">
        <v>105</v>
      </c>
      <c r="B6" s="699">
        <v>116</v>
      </c>
      <c r="C6" s="706">
        <v>0.1</v>
      </c>
    </row>
    <row r="7" spans="1:3" ht="12.75">
      <c r="A7" s="705" t="s">
        <v>106</v>
      </c>
      <c r="B7" s="699">
        <v>115</v>
      </c>
      <c r="C7" s="706">
        <v>0.1</v>
      </c>
    </row>
    <row r="8" spans="1:3" ht="12.75">
      <c r="A8" s="705" t="s">
        <v>107</v>
      </c>
      <c r="B8" s="699">
        <v>109</v>
      </c>
      <c r="C8" s="706">
        <v>0.09</v>
      </c>
    </row>
    <row r="9" spans="1:3" ht="12.75">
      <c r="A9" s="705" t="s">
        <v>108</v>
      </c>
      <c r="B9" s="699">
        <v>96</v>
      </c>
      <c r="C9" s="706">
        <v>0.08</v>
      </c>
    </row>
    <row r="10" spans="1:3" ht="12.75">
      <c r="A10" s="705" t="s">
        <v>109</v>
      </c>
      <c r="B10" s="699">
        <v>93</v>
      </c>
      <c r="C10" s="706">
        <v>0.08</v>
      </c>
    </row>
    <row r="11" spans="1:3" ht="12.75">
      <c r="A11" s="705" t="s">
        <v>110</v>
      </c>
      <c r="B11" s="699">
        <v>84</v>
      </c>
      <c r="C11" s="706">
        <v>0.07</v>
      </c>
    </row>
    <row r="12" spans="1:3" ht="12.75">
      <c r="A12" s="705" t="s">
        <v>111</v>
      </c>
      <c r="B12" s="699">
        <v>66</v>
      </c>
      <c r="C12" s="706">
        <v>0.06</v>
      </c>
    </row>
    <row r="13" spans="1:3" ht="12.75">
      <c r="A13" s="705" t="s">
        <v>112</v>
      </c>
      <c r="B13" s="699">
        <v>60</v>
      </c>
      <c r="C13" s="706">
        <v>0.05</v>
      </c>
    </row>
    <row r="14" spans="1:3" ht="12.75">
      <c r="A14" s="705" t="s">
        <v>113</v>
      </c>
      <c r="B14" s="699">
        <v>59</v>
      </c>
      <c r="C14" s="706">
        <v>0.05</v>
      </c>
    </row>
    <row r="15" spans="1:3" ht="12.75">
      <c r="A15" s="705" t="s">
        <v>114</v>
      </c>
      <c r="B15" s="699">
        <v>56</v>
      </c>
      <c r="C15" s="706">
        <v>0.05</v>
      </c>
    </row>
    <row r="16" spans="1:3" ht="12.75">
      <c r="A16" s="705" t="s">
        <v>115</v>
      </c>
      <c r="B16" s="699">
        <v>55</v>
      </c>
      <c r="C16" s="706">
        <v>0.05</v>
      </c>
    </row>
    <row r="17" spans="1:3" ht="12.75">
      <c r="A17" s="705" t="s">
        <v>116</v>
      </c>
      <c r="B17" s="699">
        <v>48</v>
      </c>
      <c r="C17" s="706">
        <v>0.04</v>
      </c>
    </row>
    <row r="18" spans="1:3" ht="12.75">
      <c r="A18" s="705" t="s">
        <v>117</v>
      </c>
      <c r="B18" s="699">
        <v>32</v>
      </c>
      <c r="C18" s="706">
        <v>0.03</v>
      </c>
    </row>
    <row r="19" spans="1:3" ht="12.75">
      <c r="A19" s="705" t="s">
        <v>118</v>
      </c>
      <c r="B19" s="699">
        <v>29</v>
      </c>
      <c r="C19" s="706">
        <v>0.03</v>
      </c>
    </row>
    <row r="20" spans="1:3" ht="12.75">
      <c r="A20" s="705" t="s">
        <v>119</v>
      </c>
      <c r="B20" s="699">
        <v>28</v>
      </c>
      <c r="C20" s="706">
        <v>0.02</v>
      </c>
    </row>
    <row r="21" spans="1:3" ht="12.75">
      <c r="A21" s="705" t="s">
        <v>120</v>
      </c>
      <c r="B21" s="699">
        <v>26</v>
      </c>
      <c r="C21" s="706">
        <v>0.02</v>
      </c>
    </row>
    <row r="22" spans="1:3" ht="12.75">
      <c r="A22" s="705" t="s">
        <v>121</v>
      </c>
      <c r="B22" s="699">
        <v>25</v>
      </c>
      <c r="C22" s="706">
        <v>0.02</v>
      </c>
    </row>
    <row r="23" spans="1:3" ht="12.75">
      <c r="A23" s="705" t="s">
        <v>122</v>
      </c>
      <c r="B23" s="699">
        <v>23</v>
      </c>
      <c r="C23" s="706">
        <v>0.02</v>
      </c>
    </row>
    <row r="24" spans="1:3" ht="12.75">
      <c r="A24" s="705" t="s">
        <v>123</v>
      </c>
      <c r="B24" s="699">
        <v>6</v>
      </c>
      <c r="C24" s="706">
        <v>0.01</v>
      </c>
    </row>
    <row r="25" spans="1:3" ht="12.75">
      <c r="A25" s="705" t="s">
        <v>124</v>
      </c>
      <c r="B25" s="699">
        <v>6</v>
      </c>
      <c r="C25" s="706">
        <v>0</v>
      </c>
    </row>
    <row r="26" spans="1:3" ht="12.75">
      <c r="A26" s="705" t="s">
        <v>125</v>
      </c>
      <c r="B26" s="699">
        <v>3</v>
      </c>
      <c r="C26" s="706">
        <v>0</v>
      </c>
    </row>
    <row r="27" spans="1:3" ht="12.75">
      <c r="A27" s="707" t="s">
        <v>126</v>
      </c>
      <c r="B27" s="708">
        <v>3</v>
      </c>
      <c r="C27" s="709">
        <v>0</v>
      </c>
    </row>
    <row r="28" ht="36">
      <c r="A28" s="646" t="s">
        <v>127</v>
      </c>
    </row>
    <row r="29" ht="108">
      <c r="A29" s="646" t="s">
        <v>128</v>
      </c>
    </row>
  </sheetData>
  <printOptions/>
  <pageMargins left="0.75" right="0.75" top="1" bottom="1" header="0" footer="0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F13"/>
  <sheetViews>
    <sheetView zoomScale="75" zoomScaleNormal="75" workbookViewId="0" topLeftCell="A1">
      <selection activeCell="B23" sqref="B23"/>
    </sheetView>
  </sheetViews>
  <sheetFormatPr defaultColWidth="9.140625" defaultRowHeight="12.75"/>
  <cols>
    <col min="1" max="1" width="51.57421875" style="0" customWidth="1"/>
    <col min="2" max="2" width="19.421875" style="0" bestFit="1" customWidth="1"/>
    <col min="3" max="3" width="10.28125" style="0" bestFit="1" customWidth="1"/>
    <col min="6" max="6" width="5.421875" style="0" customWidth="1"/>
  </cols>
  <sheetData>
    <row r="1" ht="21" customHeight="1">
      <c r="A1" s="394" t="s">
        <v>172</v>
      </c>
    </row>
    <row r="3" spans="1:6" ht="12.75" customHeight="1">
      <c r="A3" s="761"/>
      <c r="B3" s="215" t="s">
        <v>424</v>
      </c>
      <c r="C3" s="427" t="s">
        <v>256</v>
      </c>
      <c r="D3" s="20"/>
      <c r="F3" s="113"/>
    </row>
    <row r="4" spans="1:6" ht="12.75">
      <c r="A4" s="762" t="s">
        <v>425</v>
      </c>
      <c r="B4" s="213">
        <f>18/183</f>
        <v>0.09836065573770492</v>
      </c>
      <c r="C4" s="428">
        <f>4/35</f>
        <v>0.11428571428571428</v>
      </c>
      <c r="D4" s="178"/>
      <c r="F4" s="113"/>
    </row>
    <row r="5" spans="1:6" ht="12.75">
      <c r="A5" s="762" t="s">
        <v>426</v>
      </c>
      <c r="B5" s="213">
        <f>16/254</f>
        <v>0.06299212598425197</v>
      </c>
      <c r="C5" s="428">
        <f>4/31</f>
        <v>0.12903225806451613</v>
      </c>
      <c r="D5" s="178"/>
      <c r="F5" s="113"/>
    </row>
    <row r="6" spans="1:6" ht="12.75">
      <c r="A6" s="762" t="s">
        <v>427</v>
      </c>
      <c r="B6" s="214">
        <f>21/300</f>
        <v>0.07</v>
      </c>
      <c r="C6" s="428">
        <f>9/53</f>
        <v>0.16981132075471697</v>
      </c>
      <c r="D6" s="178"/>
      <c r="F6" s="113"/>
    </row>
    <row r="7" spans="1:6" ht="12.75">
      <c r="A7" s="762" t="s">
        <v>428</v>
      </c>
      <c r="B7" s="213">
        <f>19/187</f>
        <v>0.10160427807486631</v>
      </c>
      <c r="C7" s="428">
        <f>0/17</f>
        <v>0</v>
      </c>
      <c r="D7" s="178"/>
      <c r="F7" s="113"/>
    </row>
    <row r="8" spans="1:6" ht="12.75">
      <c r="A8" s="762" t="s">
        <v>429</v>
      </c>
      <c r="B8" s="213">
        <f>17/262</f>
        <v>0.0648854961832061</v>
      </c>
      <c r="C8" s="428">
        <f>3/38</f>
        <v>0.07894736842105263</v>
      </c>
      <c r="D8" s="178"/>
      <c r="F8" s="113"/>
    </row>
    <row r="9" spans="1:6" ht="12.75">
      <c r="A9" s="762" t="s">
        <v>430</v>
      </c>
      <c r="B9" s="213">
        <f>11/68</f>
        <v>0.16176470588235295</v>
      </c>
      <c r="C9" s="428">
        <f>1/8</f>
        <v>0.125</v>
      </c>
      <c r="D9" s="178"/>
      <c r="F9" s="113"/>
    </row>
    <row r="10" spans="1:6" ht="12.75">
      <c r="A10" s="762" t="s">
        <v>431</v>
      </c>
      <c r="B10" s="213">
        <f>9/26</f>
        <v>0.34615384615384615</v>
      </c>
      <c r="C10" s="428">
        <f>2/4</f>
        <v>0.5</v>
      </c>
      <c r="D10" s="178"/>
      <c r="F10" s="113"/>
    </row>
    <row r="11" spans="1:4" ht="12.75">
      <c r="A11" s="763" t="s">
        <v>432</v>
      </c>
      <c r="B11" s="216">
        <f>14/61</f>
        <v>0.22950819672131148</v>
      </c>
      <c r="C11" s="429">
        <f>3/10</f>
        <v>0.3</v>
      </c>
      <c r="D11" s="178"/>
    </row>
    <row r="13" ht="12.75">
      <c r="A13" s="162" t="s">
        <v>597</v>
      </c>
    </row>
  </sheetData>
  <printOptions/>
  <pageMargins left="0.75" right="0.75" top="1" bottom="1" header="0" footer="0"/>
  <pageSetup fitToHeight="1" fitToWidth="1" horizontalDpi="300" verticalDpi="300" orientation="landscape" paperSize="9" scale="97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Ark64">
    <tabColor indexed="47"/>
    <pageSetUpPr fitToPage="1"/>
  </sheetPr>
  <dimension ref="A1:F4"/>
  <sheetViews>
    <sheetView workbookViewId="0" topLeftCell="A1">
      <selection activeCell="A1" sqref="A1"/>
    </sheetView>
  </sheetViews>
  <sheetFormatPr defaultColWidth="9.140625" defaultRowHeight="12.75"/>
  <cols>
    <col min="2" max="2" width="43.28125" style="20" bestFit="1" customWidth="1"/>
    <col min="3" max="3" width="21.421875" style="20" bestFit="1" customWidth="1"/>
    <col min="4" max="4" width="13.7109375" style="20" bestFit="1" customWidth="1"/>
    <col min="5" max="5" width="24.28125" style="20" bestFit="1" customWidth="1"/>
    <col min="6" max="6" width="14.140625" style="0" customWidth="1"/>
  </cols>
  <sheetData>
    <row r="1" ht="12.75">
      <c r="A1" s="21" t="s">
        <v>645</v>
      </c>
    </row>
    <row r="2" ht="12.75">
      <c r="B2" s="495"/>
    </row>
    <row r="3" spans="2:5" s="8" customFormat="1" ht="12.75">
      <c r="B3" s="622" t="s">
        <v>822</v>
      </c>
      <c r="C3" s="622" t="s">
        <v>823</v>
      </c>
      <c r="D3" s="622" t="s">
        <v>95</v>
      </c>
      <c r="E3" s="622" t="s">
        <v>94</v>
      </c>
    </row>
    <row r="4" spans="2:6" ht="12.75">
      <c r="B4" s="710">
        <v>0.55</v>
      </c>
      <c r="C4" s="710">
        <v>0.25</v>
      </c>
      <c r="D4" s="710">
        <v>0.14</v>
      </c>
      <c r="E4" s="710">
        <v>0.06</v>
      </c>
      <c r="F4" s="102"/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Ark65">
    <tabColor indexed="47"/>
    <pageSetUpPr fitToPage="1"/>
  </sheetPr>
  <dimension ref="A1:E10"/>
  <sheetViews>
    <sheetView workbookViewId="0" topLeftCell="A1">
      <selection activeCell="A1" sqref="A1"/>
    </sheetView>
  </sheetViews>
  <sheetFormatPr defaultColWidth="9.140625" defaultRowHeight="12.75"/>
  <cols>
    <col min="1" max="1" width="30.28125" style="0" customWidth="1"/>
  </cols>
  <sheetData>
    <row r="1" ht="12.75">
      <c r="A1" s="21" t="s">
        <v>646</v>
      </c>
    </row>
    <row r="2" ht="12.75">
      <c r="A2" s="21"/>
    </row>
    <row r="3" spans="1:5" ht="15">
      <c r="A3" s="641"/>
      <c r="B3" s="642" t="s">
        <v>96</v>
      </c>
      <c r="C3" s="642" t="s">
        <v>97</v>
      </c>
      <c r="D3" s="642" t="s">
        <v>98</v>
      </c>
      <c r="E3" s="642" t="s">
        <v>99</v>
      </c>
    </row>
    <row r="4" spans="1:5" ht="15">
      <c r="A4" s="643" t="s">
        <v>100</v>
      </c>
      <c r="B4" s="644">
        <v>0.283096926713948</v>
      </c>
      <c r="C4" s="644">
        <v>0.2730496453900709</v>
      </c>
      <c r="D4" s="644">
        <v>0.16312056737588654</v>
      </c>
      <c r="E4" s="644">
        <v>0.28073286052009455</v>
      </c>
    </row>
    <row r="5" spans="1:5" ht="15">
      <c r="A5" s="643" t="s">
        <v>64</v>
      </c>
      <c r="B5" s="644">
        <v>0.4196547144754316</v>
      </c>
      <c r="C5" s="644">
        <v>0.10579902611775122</v>
      </c>
      <c r="D5" s="644">
        <v>0.17972554227534307</v>
      </c>
      <c r="E5" s="644">
        <v>0.2948207171314741</v>
      </c>
    </row>
    <row r="6" spans="1:5" ht="15">
      <c r="A6" s="643" t="s">
        <v>65</v>
      </c>
      <c r="B6" s="644">
        <v>0.28111401218450827</v>
      </c>
      <c r="C6" s="644">
        <v>0.3429068755439513</v>
      </c>
      <c r="D6" s="644">
        <v>0.09138381201044386</v>
      </c>
      <c r="E6" s="644">
        <v>0.2845953002610966</v>
      </c>
    </row>
    <row r="7" spans="1:5" ht="15">
      <c r="A7" s="643" t="s">
        <v>66</v>
      </c>
      <c r="B7" s="644">
        <v>0.2776381909547739</v>
      </c>
      <c r="C7" s="644">
        <v>0.05025125628140704</v>
      </c>
      <c r="D7" s="644">
        <v>0.4623115577889447</v>
      </c>
      <c r="E7" s="644">
        <v>0.20979899497487436</v>
      </c>
    </row>
    <row r="8" spans="1:5" ht="15">
      <c r="A8" s="643" t="s">
        <v>67</v>
      </c>
      <c r="B8" s="644">
        <v>0.4016393442622951</v>
      </c>
      <c r="C8" s="644">
        <v>0.07923497267759563</v>
      </c>
      <c r="D8" s="644">
        <v>0.3633879781420765</v>
      </c>
      <c r="E8" s="644">
        <v>0.1557377049180328</v>
      </c>
    </row>
    <row r="9" spans="1:5" ht="15">
      <c r="A9" s="643" t="s">
        <v>72</v>
      </c>
      <c r="B9" s="644">
        <v>0.3939393939393939</v>
      </c>
      <c r="C9" s="644">
        <v>0.23333333333333334</v>
      </c>
      <c r="D9" s="644">
        <v>0.06363636363636363</v>
      </c>
      <c r="E9" s="644">
        <v>0.3090909090909091</v>
      </c>
    </row>
    <row r="10" spans="1:5" ht="15">
      <c r="A10" s="643" t="s">
        <v>101</v>
      </c>
      <c r="B10" s="644">
        <v>0.07142857142857142</v>
      </c>
      <c r="C10" s="644">
        <v>0.5396825396825397</v>
      </c>
      <c r="D10" s="644">
        <v>0.047619047619047616</v>
      </c>
      <c r="E10" s="644">
        <v>0.3412698412698413</v>
      </c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Ark66">
    <tabColor indexed="47"/>
  </sheetPr>
  <dimension ref="A1:F27"/>
  <sheetViews>
    <sheetView workbookViewId="0" topLeftCell="A1">
      <selection activeCell="A1" sqref="A1"/>
    </sheetView>
  </sheetViews>
  <sheetFormatPr defaultColWidth="9.140625" defaultRowHeight="12.75"/>
  <cols>
    <col min="2" max="2" width="32.7109375" style="0" customWidth="1"/>
    <col min="3" max="3" width="14.8515625" style="20" bestFit="1" customWidth="1"/>
    <col min="4" max="4" width="5.140625" style="0" customWidth="1"/>
    <col min="5" max="5" width="21.421875" style="0" bestFit="1" customWidth="1"/>
    <col min="6" max="6" width="13.28125" style="0" customWidth="1"/>
  </cols>
  <sheetData>
    <row r="1" spans="1:2" ht="12.75">
      <c r="A1" s="21" t="s">
        <v>647</v>
      </c>
      <c r="B1" s="21"/>
    </row>
    <row r="2" spans="3:4" ht="12.75">
      <c r="C2" s="232" t="s">
        <v>86</v>
      </c>
      <c r="D2" s="21" t="s">
        <v>269</v>
      </c>
    </row>
    <row r="3" spans="2:3" ht="12.75">
      <c r="B3" s="21" t="s">
        <v>85</v>
      </c>
      <c r="C3" s="232" t="s">
        <v>87</v>
      </c>
    </row>
    <row r="4" spans="2:4" ht="12.75">
      <c r="B4" t="s">
        <v>63</v>
      </c>
      <c r="C4" s="20">
        <v>1.66</v>
      </c>
      <c r="D4">
        <v>1</v>
      </c>
    </row>
    <row r="5" spans="2:4" ht="12.75">
      <c r="B5" t="s">
        <v>64</v>
      </c>
      <c r="C5" s="20">
        <v>1.46</v>
      </c>
      <c r="D5">
        <v>1</v>
      </c>
    </row>
    <row r="6" spans="2:4" ht="12.75">
      <c r="B6" t="s">
        <v>65</v>
      </c>
      <c r="C6" s="20">
        <v>1.31</v>
      </c>
      <c r="D6">
        <v>1</v>
      </c>
    </row>
    <row r="7" spans="2:4" ht="12.75">
      <c r="B7" t="s">
        <v>66</v>
      </c>
      <c r="C7" s="20">
        <v>1.2</v>
      </c>
      <c r="D7">
        <v>1</v>
      </c>
    </row>
    <row r="8" spans="2:4" ht="12.75">
      <c r="B8" t="s">
        <v>67</v>
      </c>
      <c r="C8" s="20">
        <v>1.86</v>
      </c>
      <c r="D8">
        <v>1</v>
      </c>
    </row>
    <row r="9" spans="2:4" ht="12.75">
      <c r="B9" t="s">
        <v>72</v>
      </c>
      <c r="C9" s="20">
        <v>1.29</v>
      </c>
      <c r="D9">
        <v>1</v>
      </c>
    </row>
    <row r="10" spans="2:4" ht="12.75">
      <c r="B10" t="s">
        <v>73</v>
      </c>
      <c r="C10" s="20">
        <v>1.78</v>
      </c>
      <c r="D10">
        <v>1</v>
      </c>
    </row>
    <row r="11" spans="2:4" ht="12.75">
      <c r="B11" t="s">
        <v>74</v>
      </c>
      <c r="C11" s="20">
        <v>1.93</v>
      </c>
      <c r="D11">
        <v>1</v>
      </c>
    </row>
    <row r="12" spans="2:4" ht="12.75">
      <c r="B12" t="s">
        <v>75</v>
      </c>
      <c r="C12" s="20">
        <v>1.78</v>
      </c>
      <c r="D12">
        <v>1</v>
      </c>
    </row>
    <row r="13" spans="2:4" ht="12.75">
      <c r="B13" t="s">
        <v>76</v>
      </c>
      <c r="C13" s="20">
        <v>1.4</v>
      </c>
      <c r="D13">
        <v>1</v>
      </c>
    </row>
    <row r="14" spans="2:4" ht="12.75">
      <c r="B14" t="s">
        <v>77</v>
      </c>
      <c r="C14" s="20">
        <v>1.33</v>
      </c>
      <c r="D14">
        <v>1</v>
      </c>
    </row>
    <row r="15" spans="2:4" ht="12.75">
      <c r="B15" t="s">
        <v>71</v>
      </c>
      <c r="C15" s="20">
        <v>0.83</v>
      </c>
      <c r="D15">
        <v>1</v>
      </c>
    </row>
    <row r="16" spans="2:4" ht="12.75">
      <c r="B16" t="s">
        <v>70</v>
      </c>
      <c r="C16" s="20">
        <v>1.77</v>
      </c>
      <c r="D16">
        <v>1</v>
      </c>
    </row>
    <row r="17" spans="2:6" ht="12.75">
      <c r="B17" t="s">
        <v>69</v>
      </c>
      <c r="C17" s="20">
        <v>2.64</v>
      </c>
      <c r="D17">
        <v>1</v>
      </c>
      <c r="E17" s="637" t="s">
        <v>88</v>
      </c>
      <c r="F17" s="1"/>
    </row>
    <row r="18" spans="2:6" ht="12.75">
      <c r="B18" t="s">
        <v>68</v>
      </c>
      <c r="C18" s="20">
        <v>0.89</v>
      </c>
      <c r="D18">
        <v>1</v>
      </c>
      <c r="E18" s="638" t="s">
        <v>89</v>
      </c>
      <c r="F18" s="1"/>
    </row>
    <row r="19" spans="2:6" ht="12.75">
      <c r="B19" t="s">
        <v>84</v>
      </c>
      <c r="C19" s="20">
        <v>1.2</v>
      </c>
      <c r="D19">
        <v>1</v>
      </c>
      <c r="E19" s="638" t="s">
        <v>90</v>
      </c>
      <c r="F19" s="1"/>
    </row>
    <row r="20" spans="2:6" ht="12.75">
      <c r="B20" t="s">
        <v>83</v>
      </c>
      <c r="C20" s="20">
        <v>1.05</v>
      </c>
      <c r="D20">
        <v>1</v>
      </c>
      <c r="E20" s="639" t="s">
        <v>91</v>
      </c>
      <c r="F20" s="1"/>
    </row>
    <row r="21" spans="2:4" ht="12.75">
      <c r="B21" t="s">
        <v>82</v>
      </c>
      <c r="C21" s="20">
        <v>1.62</v>
      </c>
      <c r="D21">
        <v>1</v>
      </c>
    </row>
    <row r="22" spans="2:4" ht="12.75">
      <c r="B22" t="s">
        <v>81</v>
      </c>
      <c r="C22" s="20">
        <v>0.96</v>
      </c>
      <c r="D22">
        <v>1</v>
      </c>
    </row>
    <row r="23" spans="2:4" ht="12.75">
      <c r="B23" t="s">
        <v>80</v>
      </c>
      <c r="C23" s="20">
        <v>3.42</v>
      </c>
      <c r="D23">
        <v>1</v>
      </c>
    </row>
    <row r="24" spans="2:4" ht="12.75">
      <c r="B24" t="s">
        <v>79</v>
      </c>
      <c r="C24" s="20">
        <v>1.78</v>
      </c>
      <c r="D24">
        <v>1</v>
      </c>
    </row>
    <row r="25" spans="2:4" ht="12.75">
      <c r="B25" t="s">
        <v>78</v>
      </c>
      <c r="C25" s="20">
        <v>1.34</v>
      </c>
      <c r="D25">
        <v>1</v>
      </c>
    </row>
    <row r="27" ht="12.75">
      <c r="B27" s="162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Ark67">
    <pageSetUpPr fitToPage="1"/>
  </sheetPr>
  <dimension ref="A1:E13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4" max="4" width="14.8515625" style="0" customWidth="1"/>
    <col min="5" max="5" width="13.7109375" style="0" customWidth="1"/>
  </cols>
  <sheetData>
    <row r="1" ht="18">
      <c r="A1" s="14" t="s">
        <v>470</v>
      </c>
    </row>
    <row r="2" ht="14.25">
      <c r="A2" s="625"/>
    </row>
    <row r="3" spans="1:5" ht="45">
      <c r="A3" s="721"/>
      <c r="B3" s="722"/>
      <c r="C3" s="711" t="s">
        <v>34</v>
      </c>
      <c r="D3" s="711" t="s">
        <v>270</v>
      </c>
      <c r="E3" s="712" t="s">
        <v>271</v>
      </c>
    </row>
    <row r="4" spans="1:5" ht="15">
      <c r="A4" s="790" t="s">
        <v>44</v>
      </c>
      <c r="B4" s="713" t="s">
        <v>45</v>
      </c>
      <c r="C4" s="714">
        <v>15051</v>
      </c>
      <c r="D4" s="715">
        <v>875</v>
      </c>
      <c r="E4" s="717">
        <v>0.06</v>
      </c>
    </row>
    <row r="5" spans="1:5" ht="15">
      <c r="A5" s="790"/>
      <c r="B5" s="713" t="s">
        <v>46</v>
      </c>
      <c r="C5" s="714">
        <v>34922</v>
      </c>
      <c r="D5" s="714">
        <v>8205</v>
      </c>
      <c r="E5" s="717">
        <v>0.23</v>
      </c>
    </row>
    <row r="6" spans="1:5" ht="14.25">
      <c r="A6" s="790"/>
      <c r="B6" s="718" t="s">
        <v>656</v>
      </c>
      <c r="C6" s="719">
        <v>49973</v>
      </c>
      <c r="D6" s="719">
        <v>9080</v>
      </c>
      <c r="E6" s="716">
        <v>0.18</v>
      </c>
    </row>
    <row r="7" spans="1:5" ht="30">
      <c r="A7" s="790"/>
      <c r="B7" s="713" t="s">
        <v>47</v>
      </c>
      <c r="C7" s="717">
        <v>0.7</v>
      </c>
      <c r="D7" s="717">
        <v>0.9</v>
      </c>
      <c r="E7" s="715"/>
    </row>
    <row r="8" spans="1:5" ht="15">
      <c r="A8" s="718"/>
      <c r="B8" s="718"/>
      <c r="C8" s="720"/>
      <c r="D8" s="720"/>
      <c r="E8" s="715"/>
    </row>
    <row r="9" spans="1:5" ht="15">
      <c r="A9" s="790" t="s">
        <v>732</v>
      </c>
      <c r="B9" s="713" t="s">
        <v>45</v>
      </c>
      <c r="C9" s="714">
        <v>17520</v>
      </c>
      <c r="D9" s="714">
        <v>1833</v>
      </c>
      <c r="E9" s="717">
        <v>0.1</v>
      </c>
    </row>
    <row r="10" spans="1:5" ht="15">
      <c r="A10" s="790"/>
      <c r="B10" s="713" t="s">
        <v>46</v>
      </c>
      <c r="C10" s="714">
        <v>41041</v>
      </c>
      <c r="D10" s="714">
        <v>7468</v>
      </c>
      <c r="E10" s="717">
        <v>0.18</v>
      </c>
    </row>
    <row r="11" spans="1:5" ht="14.25">
      <c r="A11" s="790"/>
      <c r="B11" s="718" t="s">
        <v>656</v>
      </c>
      <c r="C11" s="719">
        <v>58561</v>
      </c>
      <c r="D11" s="719">
        <v>9301</v>
      </c>
      <c r="E11" s="716">
        <v>0.16</v>
      </c>
    </row>
    <row r="12" spans="1:5" ht="30">
      <c r="A12" s="790"/>
      <c r="B12" s="713" t="s">
        <v>47</v>
      </c>
      <c r="C12" s="717">
        <v>0.7</v>
      </c>
      <c r="D12" s="717">
        <v>0.8</v>
      </c>
      <c r="E12" s="715"/>
    </row>
    <row r="13" ht="12.75">
      <c r="A13" s="626"/>
    </row>
  </sheetData>
  <mergeCells count="2">
    <mergeCell ref="A9:A12"/>
    <mergeCell ref="A4:A7"/>
  </mergeCells>
  <printOptions/>
  <pageMargins left="0.75" right="0.75" top="1" bottom="1" header="0" footer="0"/>
  <pageSetup fitToHeight="1" fitToWidth="1" horizontalDpi="600" verticalDpi="600" orientation="landscape" paperSize="9" scale="86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Ark68">
    <tabColor indexed="47"/>
    <pageSetUpPr fitToPage="1"/>
  </sheetPr>
  <dimension ref="A1:F5"/>
  <sheetViews>
    <sheetView workbookViewId="0" topLeftCell="A1">
      <selection activeCell="A1" sqref="A1:M7"/>
    </sheetView>
  </sheetViews>
  <sheetFormatPr defaultColWidth="9.140625" defaultRowHeight="12.75"/>
  <cols>
    <col min="1" max="1" width="7.57421875" style="255" bestFit="1" customWidth="1"/>
    <col min="2" max="2" width="17.28125" style="255" bestFit="1" customWidth="1"/>
    <col min="3" max="3" width="15.140625" style="255" customWidth="1"/>
    <col min="4" max="4" width="11.28125" style="255" customWidth="1"/>
    <col min="5" max="5" width="6.57421875" style="0" bestFit="1" customWidth="1"/>
    <col min="6" max="6" width="6.421875" style="0" bestFit="1" customWidth="1"/>
    <col min="7" max="7" width="8.140625" style="0" bestFit="1" customWidth="1"/>
    <col min="8" max="8" width="6.7109375" style="0" bestFit="1" customWidth="1"/>
    <col min="9" max="9" width="11.00390625" style="0" bestFit="1" customWidth="1"/>
    <col min="10" max="10" width="5.140625" style="102" bestFit="1" customWidth="1"/>
    <col min="11" max="11" width="15.28125" style="102" bestFit="1" customWidth="1"/>
    <col min="12" max="12" width="11.7109375" style="102" customWidth="1"/>
    <col min="13" max="13" width="11.00390625" style="102" customWidth="1"/>
    <col min="14" max="14" width="9.7109375" style="102" customWidth="1"/>
    <col min="15" max="15" width="11.00390625" style="102" customWidth="1"/>
    <col min="16" max="16" width="9.8515625" style="0" bestFit="1" customWidth="1"/>
    <col min="17" max="17" width="13.421875" style="0" bestFit="1" customWidth="1"/>
  </cols>
  <sheetData>
    <row r="1" ht="18">
      <c r="A1" s="394" t="s">
        <v>169</v>
      </c>
    </row>
    <row r="2" spans="2:6" ht="12.75">
      <c r="B2" s="723" t="s">
        <v>422</v>
      </c>
      <c r="C2" s="723" t="s">
        <v>531</v>
      </c>
      <c r="D2" s="723" t="s">
        <v>530</v>
      </c>
      <c r="E2" s="723" t="s">
        <v>33</v>
      </c>
      <c r="F2" s="280"/>
    </row>
    <row r="3" spans="2:6" ht="12.75">
      <c r="B3" s="724">
        <v>0.6806496484656323</v>
      </c>
      <c r="C3" s="724">
        <v>0.2273623124931567</v>
      </c>
      <c r="D3" s="724">
        <v>0.05404175848918101</v>
      </c>
      <c r="E3" s="724">
        <v>0.03794628055203002</v>
      </c>
      <c r="F3" s="280"/>
    </row>
    <row r="4" spans="2:6" ht="12.75">
      <c r="B4" s="280"/>
      <c r="C4" s="280"/>
      <c r="D4" s="280"/>
      <c r="E4" s="280"/>
      <c r="F4" s="723"/>
    </row>
    <row r="5" ht="12.75">
      <c r="F5" s="102"/>
    </row>
  </sheetData>
  <printOptions/>
  <pageMargins left="0.75" right="0.75" top="1" bottom="1" header="0" footer="0"/>
  <pageSetup fitToHeight="1" fitToWidth="1" horizontalDpi="600" verticalDpi="600" orientation="landscape" paperSize="9" scale="97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Ark70">
    <tabColor indexed="47"/>
    <pageSetUpPr fitToPage="1"/>
  </sheetPr>
  <dimension ref="A1:E14"/>
  <sheetViews>
    <sheetView workbookViewId="0" topLeftCell="A1">
      <selection activeCell="A19" sqref="A19"/>
    </sheetView>
  </sheetViews>
  <sheetFormatPr defaultColWidth="9.140625" defaultRowHeight="12.75"/>
  <cols>
    <col min="2" max="2" width="21.421875" style="0" customWidth="1"/>
  </cols>
  <sheetData>
    <row r="1" ht="18">
      <c r="A1" s="14" t="s">
        <v>648</v>
      </c>
    </row>
    <row r="3" spans="2:4" ht="12.75">
      <c r="B3" s="725"/>
      <c r="C3" s="726" t="s">
        <v>256</v>
      </c>
      <c r="D3" s="727" t="s">
        <v>22</v>
      </c>
    </row>
    <row r="4" spans="2:4" ht="31.5">
      <c r="B4" s="728" t="s">
        <v>29</v>
      </c>
      <c r="C4" s="729">
        <v>0.6005586592178771</v>
      </c>
      <c r="D4" s="730">
        <v>0.6106566880152239</v>
      </c>
    </row>
    <row r="5" spans="1:4" ht="15.75">
      <c r="A5" s="21"/>
      <c r="B5" s="728" t="s">
        <v>28</v>
      </c>
      <c r="C5" s="729">
        <v>0.575977653631285</v>
      </c>
      <c r="D5" s="730">
        <v>0.5975836951394052</v>
      </c>
    </row>
    <row r="6" spans="2:4" ht="15.75">
      <c r="B6" s="728" t="s">
        <v>27</v>
      </c>
      <c r="C6" s="729">
        <v>0.8067039106145252</v>
      </c>
      <c r="D6" s="730">
        <v>0.8093341968704775</v>
      </c>
    </row>
    <row r="7" spans="2:4" ht="15.75">
      <c r="B7" s="728" t="s">
        <v>26</v>
      </c>
      <c r="C7" s="729">
        <v>0.06815642458100558</v>
      </c>
      <c r="D7" s="730">
        <v>0.056225862937465516</v>
      </c>
    </row>
    <row r="8" spans="2:5" ht="15.75">
      <c r="B8" s="728" t="s">
        <v>25</v>
      </c>
      <c r="C8" s="729">
        <v>0.2966480446927374</v>
      </c>
      <c r="D8" s="730">
        <v>0.19768604028240863</v>
      </c>
      <c r="E8" s="624"/>
    </row>
    <row r="9" spans="2:5" ht="15.75">
      <c r="B9" s="728" t="s">
        <v>24</v>
      </c>
      <c r="C9" s="729">
        <v>0.4474860335195531</v>
      </c>
      <c r="D9" s="730">
        <v>0.49897255071281793</v>
      </c>
      <c r="E9" s="624"/>
    </row>
    <row r="10" spans="2:5" ht="15.75">
      <c r="B10" s="728" t="s">
        <v>23</v>
      </c>
      <c r="C10" s="729">
        <v>0.2519553072625698</v>
      </c>
      <c r="D10" s="730">
        <v>0.2274380931820544</v>
      </c>
      <c r="E10" s="624"/>
    </row>
    <row r="11" spans="2:5" ht="12.75">
      <c r="B11" s="681"/>
      <c r="C11" s="731"/>
      <c r="D11" s="732"/>
      <c r="E11" s="624"/>
    </row>
    <row r="12" ht="12.75">
      <c r="E12" s="624"/>
    </row>
    <row r="13" ht="12.75">
      <c r="E13" s="624"/>
    </row>
    <row r="14" ht="12.75">
      <c r="E14" s="624"/>
    </row>
  </sheetData>
  <printOptions/>
  <pageMargins left="0.75" right="0.75" top="1" bottom="1" header="0" footer="0"/>
  <pageSetup fitToHeight="1" fitToWidth="1" horizontalDpi="600" verticalDpi="600" orientation="landscape" paperSize="9" scale="83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Ark71">
    <pageSetUpPr fitToPage="1"/>
  </sheetPr>
  <dimension ref="A1:E28"/>
  <sheetViews>
    <sheetView workbookViewId="0" topLeftCell="A1">
      <selection activeCell="B30" sqref="B30"/>
    </sheetView>
  </sheetViews>
  <sheetFormatPr defaultColWidth="9.140625" defaultRowHeight="12.75"/>
  <cols>
    <col min="5" max="5" width="19.140625" style="0" customWidth="1"/>
  </cols>
  <sheetData>
    <row r="1" ht="18">
      <c r="A1" s="14" t="s">
        <v>649</v>
      </c>
    </row>
    <row r="2" ht="12.75">
      <c r="A2" s="627"/>
    </row>
    <row r="3" spans="1:5" ht="12.75">
      <c r="A3" s="791"/>
      <c r="B3" s="629" t="s">
        <v>48</v>
      </c>
      <c r="C3" s="630" t="s">
        <v>50</v>
      </c>
      <c r="D3" s="630" t="s">
        <v>52</v>
      </c>
      <c r="E3" s="629" t="s">
        <v>54</v>
      </c>
    </row>
    <row r="4" spans="1:5" ht="35.25" customHeight="1">
      <c r="A4" s="791"/>
      <c r="B4" s="734" t="s">
        <v>49</v>
      </c>
      <c r="C4" s="734" t="s">
        <v>51</v>
      </c>
      <c r="D4" s="734" t="s">
        <v>53</v>
      </c>
      <c r="E4" s="734" t="s">
        <v>55</v>
      </c>
    </row>
    <row r="5" spans="1:5" ht="12.75">
      <c r="A5" s="792" t="s">
        <v>56</v>
      </c>
      <c r="B5" s="792"/>
      <c r="C5" s="792"/>
      <c r="D5" s="792"/>
      <c r="E5" s="792"/>
    </row>
    <row r="6" spans="1:5" ht="12.75">
      <c r="A6" s="631" t="s">
        <v>256</v>
      </c>
      <c r="B6" s="632">
        <v>47</v>
      </c>
      <c r="C6" s="632">
        <v>4</v>
      </c>
      <c r="D6" s="632">
        <v>11</v>
      </c>
      <c r="E6" s="633">
        <v>0.32</v>
      </c>
    </row>
    <row r="7" spans="1:5" ht="12.75">
      <c r="A7" s="628" t="s">
        <v>57</v>
      </c>
      <c r="B7" s="634">
        <v>21</v>
      </c>
      <c r="C7" s="634">
        <v>3</v>
      </c>
      <c r="D7" s="634">
        <v>1</v>
      </c>
      <c r="E7" s="635">
        <v>0.19</v>
      </c>
    </row>
    <row r="8" spans="1:5" ht="12.75">
      <c r="A8" s="628" t="s">
        <v>58</v>
      </c>
      <c r="B8" s="634">
        <v>39</v>
      </c>
      <c r="C8" s="634">
        <v>2</v>
      </c>
      <c r="D8" s="634">
        <v>5</v>
      </c>
      <c r="E8" s="635">
        <v>0.18</v>
      </c>
    </row>
    <row r="9" spans="1:5" ht="12.75">
      <c r="A9" s="628" t="s">
        <v>245</v>
      </c>
      <c r="B9" s="634">
        <v>12</v>
      </c>
      <c r="C9" s="634">
        <v>2</v>
      </c>
      <c r="D9" s="634">
        <v>0</v>
      </c>
      <c r="E9" s="635">
        <v>0.17</v>
      </c>
    </row>
    <row r="10" spans="1:5" ht="12.75">
      <c r="A10" s="628" t="s">
        <v>314</v>
      </c>
      <c r="B10" s="634">
        <v>247</v>
      </c>
      <c r="C10" s="634">
        <v>17</v>
      </c>
      <c r="D10" s="634">
        <v>19</v>
      </c>
      <c r="E10" s="635">
        <v>0.15</v>
      </c>
    </row>
    <row r="11" spans="1:5" ht="12.75">
      <c r="A11" s="628" t="s">
        <v>241</v>
      </c>
      <c r="B11" s="634">
        <v>70</v>
      </c>
      <c r="C11" s="634">
        <v>3</v>
      </c>
      <c r="D11" s="634">
        <v>7</v>
      </c>
      <c r="E11" s="635">
        <v>0.14</v>
      </c>
    </row>
    <row r="12" spans="1:5" ht="12.75">
      <c r="A12" s="628" t="s">
        <v>231</v>
      </c>
      <c r="B12" s="634">
        <v>53</v>
      </c>
      <c r="C12" s="634">
        <v>1</v>
      </c>
      <c r="D12" s="634">
        <v>6</v>
      </c>
      <c r="E12" s="635">
        <v>0.13</v>
      </c>
    </row>
    <row r="13" spans="1:5" ht="12.75">
      <c r="A13" s="628" t="s">
        <v>234</v>
      </c>
      <c r="B13" s="634">
        <v>125</v>
      </c>
      <c r="C13" s="634">
        <v>7</v>
      </c>
      <c r="D13" s="634">
        <v>7</v>
      </c>
      <c r="E13" s="635">
        <v>0.11</v>
      </c>
    </row>
    <row r="14" spans="1:5" ht="12.75">
      <c r="A14" s="628" t="s">
        <v>237</v>
      </c>
      <c r="B14" s="634">
        <v>57</v>
      </c>
      <c r="C14" s="634">
        <v>2</v>
      </c>
      <c r="D14" s="634">
        <v>4</v>
      </c>
      <c r="E14" s="635">
        <v>0.11</v>
      </c>
    </row>
    <row r="15" spans="1:5" ht="12.75">
      <c r="A15" s="628" t="s">
        <v>403</v>
      </c>
      <c r="B15" s="634">
        <v>10</v>
      </c>
      <c r="C15" s="634">
        <v>1</v>
      </c>
      <c r="D15" s="634">
        <v>0</v>
      </c>
      <c r="E15" s="635">
        <v>0.1</v>
      </c>
    </row>
    <row r="16" spans="1:5" ht="12.75">
      <c r="A16" s="628" t="s">
        <v>232</v>
      </c>
      <c r="B16" s="634">
        <v>209</v>
      </c>
      <c r="C16" s="634">
        <v>7</v>
      </c>
      <c r="D16" s="634">
        <v>8</v>
      </c>
      <c r="E16" s="635">
        <v>0.07</v>
      </c>
    </row>
    <row r="17" spans="1:5" ht="12.75">
      <c r="A17" s="628" t="s">
        <v>350</v>
      </c>
      <c r="B17" s="634">
        <v>58</v>
      </c>
      <c r="C17" s="634">
        <v>1</v>
      </c>
      <c r="D17" s="634">
        <v>1</v>
      </c>
      <c r="E17" s="635">
        <v>0.03</v>
      </c>
    </row>
    <row r="18" spans="1:5" ht="12.75">
      <c r="A18" s="628" t="s">
        <v>243</v>
      </c>
      <c r="B18" s="634">
        <v>32</v>
      </c>
      <c r="C18" s="634">
        <v>0</v>
      </c>
      <c r="D18" s="634">
        <v>1</v>
      </c>
      <c r="E18" s="635">
        <v>0.03</v>
      </c>
    </row>
    <row r="19" spans="1:5" ht="12.75">
      <c r="A19" s="451" t="s">
        <v>272</v>
      </c>
      <c r="B19" s="733"/>
      <c r="C19" s="733"/>
      <c r="D19" s="733"/>
      <c r="E19" s="733"/>
    </row>
    <row r="20" spans="1:5" ht="12.75">
      <c r="A20" s="628" t="s">
        <v>250</v>
      </c>
      <c r="B20" s="634">
        <v>15</v>
      </c>
      <c r="C20" s="634">
        <v>3</v>
      </c>
      <c r="D20" s="634">
        <v>0</v>
      </c>
      <c r="E20" s="635">
        <v>0.2</v>
      </c>
    </row>
    <row r="21" spans="1:5" ht="12.75">
      <c r="A21" s="628" t="s">
        <v>326</v>
      </c>
      <c r="B21" s="634">
        <v>18</v>
      </c>
      <c r="C21" s="634">
        <v>2</v>
      </c>
      <c r="D21" s="634">
        <v>1</v>
      </c>
      <c r="E21" s="635">
        <v>0.17</v>
      </c>
    </row>
    <row r="22" spans="1:5" ht="12.75">
      <c r="A22" s="628" t="s">
        <v>238</v>
      </c>
      <c r="B22" s="634">
        <v>38</v>
      </c>
      <c r="C22" s="634">
        <v>5</v>
      </c>
      <c r="D22" s="634">
        <v>1</v>
      </c>
      <c r="E22" s="635">
        <v>0.16</v>
      </c>
    </row>
    <row r="23" spans="1:5" ht="12.75">
      <c r="A23" s="628" t="s">
        <v>204</v>
      </c>
      <c r="B23" s="634">
        <v>531</v>
      </c>
      <c r="C23" s="634">
        <v>24</v>
      </c>
      <c r="D23" s="634">
        <v>58</v>
      </c>
      <c r="E23" s="635">
        <v>0.15</v>
      </c>
    </row>
    <row r="24" spans="1:5" ht="12.75">
      <c r="A24" s="628" t="s">
        <v>353</v>
      </c>
      <c r="B24" s="634">
        <v>256</v>
      </c>
      <c r="C24" s="634">
        <v>19</v>
      </c>
      <c r="D24" s="634">
        <v>1</v>
      </c>
      <c r="E24" s="635">
        <v>0.08</v>
      </c>
    </row>
    <row r="25" spans="1:5" ht="12.75">
      <c r="A25" s="628" t="s">
        <v>696</v>
      </c>
      <c r="B25" s="634">
        <v>22</v>
      </c>
      <c r="C25" s="634">
        <v>0</v>
      </c>
      <c r="D25" s="634">
        <v>0</v>
      </c>
      <c r="E25" s="635">
        <v>0</v>
      </c>
    </row>
    <row r="26" spans="1:5" ht="12.75">
      <c r="A26" s="628" t="s">
        <v>240</v>
      </c>
      <c r="B26" s="634">
        <v>15</v>
      </c>
      <c r="C26" s="634">
        <v>0</v>
      </c>
      <c r="D26" s="634">
        <v>0</v>
      </c>
      <c r="E26" s="635">
        <v>0</v>
      </c>
    </row>
    <row r="27" spans="1:5" ht="12.75">
      <c r="A27" s="628" t="s">
        <v>242</v>
      </c>
      <c r="B27" s="634">
        <v>9</v>
      </c>
      <c r="C27" s="634">
        <v>0</v>
      </c>
      <c r="D27" s="634">
        <v>0</v>
      </c>
      <c r="E27" s="635">
        <v>0</v>
      </c>
    </row>
    <row r="28" ht="12.75">
      <c r="A28" s="626" t="s">
        <v>825</v>
      </c>
    </row>
  </sheetData>
  <mergeCells count="2">
    <mergeCell ref="A3:A4"/>
    <mergeCell ref="A5:E5"/>
  </mergeCells>
  <printOptions/>
  <pageMargins left="0.75" right="0.75" top="1" bottom="1" header="0" footer="0"/>
  <pageSetup fitToHeight="1" fitToWidth="1" horizontalDpi="600" verticalDpi="600" orientation="landscape" paperSize="9" scale="78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Ark72">
    <tabColor indexed="47"/>
    <pageSetUpPr fitToPage="1"/>
  </sheetPr>
  <dimension ref="A1:I14"/>
  <sheetViews>
    <sheetView workbookViewId="0" topLeftCell="A1">
      <selection activeCell="B27" sqref="B27"/>
    </sheetView>
  </sheetViews>
  <sheetFormatPr defaultColWidth="9.140625" defaultRowHeight="12.75"/>
  <cols>
    <col min="1" max="1" width="9.140625" style="8" customWidth="1"/>
    <col min="2" max="2" width="9.8515625" style="7" customWidth="1"/>
    <col min="3" max="3" width="12.00390625" style="7" customWidth="1"/>
    <col min="4" max="4" width="12.28125" style="7" customWidth="1"/>
    <col min="5" max="5" width="12.00390625" style="7" customWidth="1"/>
    <col min="6" max="6" width="15.7109375" style="7" customWidth="1"/>
    <col min="7" max="7" width="15.00390625" style="7" customWidth="1"/>
    <col min="8" max="8" width="25.28125" style="7" customWidth="1"/>
    <col min="9" max="12" width="9.140625" style="8" customWidth="1"/>
    <col min="13" max="13" width="4.421875" style="8" bestFit="1" customWidth="1"/>
    <col min="14" max="16384" width="9.140625" style="8" customWidth="1"/>
  </cols>
  <sheetData>
    <row r="1" ht="18">
      <c r="A1" s="14" t="s">
        <v>170</v>
      </c>
    </row>
    <row r="2" ht="13.5" customHeight="1"/>
    <row r="3" spans="1:9" ht="12.75">
      <c r="A3" s="735"/>
      <c r="B3" s="736" t="s">
        <v>17</v>
      </c>
      <c r="C3" s="736" t="s">
        <v>18</v>
      </c>
      <c r="D3" s="736" t="s">
        <v>19</v>
      </c>
      <c r="E3" s="736" t="s">
        <v>20</v>
      </c>
      <c r="F3" s="736" t="s">
        <v>31</v>
      </c>
      <c r="G3" s="736" t="s">
        <v>21</v>
      </c>
      <c r="H3" s="736" t="s">
        <v>30</v>
      </c>
      <c r="I3" s="737" t="s">
        <v>32</v>
      </c>
    </row>
    <row r="4" spans="1:9" ht="12.75">
      <c r="A4" s="114">
        <v>1999</v>
      </c>
      <c r="B4" s="738"/>
      <c r="C4" s="738"/>
      <c r="D4" s="738"/>
      <c r="E4" s="738"/>
      <c r="F4" s="739">
        <v>71.56209395365806</v>
      </c>
      <c r="G4" s="739">
        <v>85.26624548736463</v>
      </c>
      <c r="H4" s="739"/>
      <c r="I4" s="740">
        <v>61.77103140281982</v>
      </c>
    </row>
    <row r="5" spans="1:9" ht="12.75">
      <c r="A5" s="114">
        <v>2000</v>
      </c>
      <c r="B5" s="738"/>
      <c r="C5" s="738">
        <v>52.370203160270876</v>
      </c>
      <c r="D5" s="738">
        <v>28.125</v>
      </c>
      <c r="E5" s="738"/>
      <c r="F5" s="739">
        <v>79.2392236991586</v>
      </c>
      <c r="G5" s="739">
        <v>103.04602888086643</v>
      </c>
      <c r="H5" s="739"/>
      <c r="I5" s="740">
        <v>95.60923403988201</v>
      </c>
    </row>
    <row r="6" spans="1:9" ht="12.75">
      <c r="A6" s="114">
        <v>2001</v>
      </c>
      <c r="B6" s="738"/>
      <c r="C6" s="738">
        <v>64.78555304740406</v>
      </c>
      <c r="D6" s="738">
        <v>32.29166666666667</v>
      </c>
      <c r="E6" s="738">
        <v>100.6578947368421</v>
      </c>
      <c r="F6" s="739">
        <v>86.91635344465915</v>
      </c>
      <c r="G6" s="739">
        <v>120.82581227436823</v>
      </c>
      <c r="H6" s="739"/>
      <c r="I6" s="740">
        <v>129.4474366769442</v>
      </c>
    </row>
    <row r="7" spans="1:9" ht="12.75">
      <c r="A7" s="114">
        <v>2002</v>
      </c>
      <c r="B7" s="738"/>
      <c r="C7" s="738">
        <v>70.42889390519187</v>
      </c>
      <c r="D7" s="738">
        <v>66.66666666666666</v>
      </c>
      <c r="E7" s="738">
        <v>93.0921052631579</v>
      </c>
      <c r="F7" s="739">
        <v>78.91704421249798</v>
      </c>
      <c r="G7" s="739">
        <v>100.31588447653431</v>
      </c>
      <c r="H7" s="739"/>
      <c r="I7" s="740">
        <v>100.50753653232564</v>
      </c>
    </row>
    <row r="8" spans="1:9" ht="12.75">
      <c r="A8" s="114">
        <v>2003</v>
      </c>
      <c r="B8" s="738">
        <v>101.71884591774094</v>
      </c>
      <c r="C8" s="738">
        <v>80.58690744920993</v>
      </c>
      <c r="D8" s="738">
        <v>89.58333333333334</v>
      </c>
      <c r="E8" s="738">
        <v>95.06578947368422</v>
      </c>
      <c r="F8" s="739">
        <v>83.32123273534147</v>
      </c>
      <c r="G8" s="739">
        <v>97.94675090252709</v>
      </c>
      <c r="H8" s="739"/>
      <c r="I8" s="740">
        <v>103.63873513881055</v>
      </c>
    </row>
    <row r="9" spans="1:9" ht="12.75">
      <c r="A9" s="114">
        <v>2004</v>
      </c>
      <c r="B9" s="738">
        <v>97.85144260282382</v>
      </c>
      <c r="C9" s="738">
        <v>99.54853273137697</v>
      </c>
      <c r="D9" s="738">
        <v>95.83333333333334</v>
      </c>
      <c r="E9" s="738">
        <v>103.61842105263158</v>
      </c>
      <c r="F9" s="739">
        <v>83.89847136560243</v>
      </c>
      <c r="G9" s="739">
        <v>94.90072202166066</v>
      </c>
      <c r="H9" s="739"/>
      <c r="I9" s="740">
        <v>84.31753085363101</v>
      </c>
    </row>
    <row r="10" spans="1:9" ht="12.75">
      <c r="A10" s="430">
        <v>2005</v>
      </c>
      <c r="B10" s="741">
        <v>100</v>
      </c>
      <c r="C10" s="741">
        <v>100</v>
      </c>
      <c r="D10" s="741">
        <v>100</v>
      </c>
      <c r="E10" s="741">
        <v>100</v>
      </c>
      <c r="F10" s="742">
        <v>100</v>
      </c>
      <c r="G10" s="742">
        <v>100</v>
      </c>
      <c r="H10" s="742">
        <v>100</v>
      </c>
      <c r="I10" s="743">
        <v>100</v>
      </c>
    </row>
    <row r="11" spans="1:9" ht="12.75">
      <c r="A11" s="114">
        <v>2006</v>
      </c>
      <c r="B11" s="738">
        <v>104.54266421117251</v>
      </c>
      <c r="C11" s="738">
        <v>101.8058690744921</v>
      </c>
      <c r="D11" s="738">
        <v>109.375</v>
      </c>
      <c r="E11" s="738">
        <v>110.19736842105263</v>
      </c>
      <c r="F11" s="739">
        <v>108.32907032234307</v>
      </c>
      <c r="G11" s="739">
        <v>110.78519855595668</v>
      </c>
      <c r="H11" s="739">
        <v>77.42287742287742</v>
      </c>
      <c r="I11" s="740">
        <v>119.28356611024715</v>
      </c>
    </row>
    <row r="12" spans="1:9" ht="12.75">
      <c r="A12" s="114">
        <v>2007</v>
      </c>
      <c r="B12" s="738">
        <v>109.51503990178024</v>
      </c>
      <c r="C12" s="738">
        <v>97.51693002257336</v>
      </c>
      <c r="D12" s="738">
        <v>108.33333333333333</v>
      </c>
      <c r="E12" s="738">
        <v>92.43421052631578</v>
      </c>
      <c r="F12" s="739">
        <v>114.07447842194347</v>
      </c>
      <c r="G12" s="739">
        <v>130.46028880866427</v>
      </c>
      <c r="H12" s="739">
        <v>90.55419055419055</v>
      </c>
      <c r="I12" s="740">
        <v>114.30398413625828</v>
      </c>
    </row>
    <row r="13" spans="1:9" ht="12.75">
      <c r="A13" s="114">
        <v>2008</v>
      </c>
      <c r="B13" s="738">
        <v>109.88336402701044</v>
      </c>
      <c r="C13" s="738">
        <v>128.66817155756206</v>
      </c>
      <c r="D13" s="738">
        <v>139.58333333333331</v>
      </c>
      <c r="E13" s="738">
        <v>96.38157894736842</v>
      </c>
      <c r="F13" s="739">
        <v>114.30854725139086</v>
      </c>
      <c r="G13" s="739">
        <v>168.50180505415162</v>
      </c>
      <c r="H13" s="739">
        <v>70.02457002457002</v>
      </c>
      <c r="I13" s="740">
        <v>215.5354445900154</v>
      </c>
    </row>
    <row r="14" spans="1:9" ht="12.75">
      <c r="A14" s="117">
        <v>2009</v>
      </c>
      <c r="B14" s="744"/>
      <c r="C14" s="744">
        <v>104.06320541760724</v>
      </c>
      <c r="D14" s="744">
        <v>150</v>
      </c>
      <c r="E14" s="744">
        <v>93.0921052631579</v>
      </c>
      <c r="F14" s="745"/>
      <c r="G14" s="745"/>
      <c r="H14" s="745">
        <v>73.1913731913732</v>
      </c>
      <c r="I14" s="746"/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8">
    <pageSetUpPr fitToPage="1"/>
  </sheetPr>
  <dimension ref="A1:K16"/>
  <sheetViews>
    <sheetView zoomScale="75" zoomScaleNormal="75" workbookViewId="0" topLeftCell="A1">
      <selection activeCell="G20" sqref="G20"/>
    </sheetView>
  </sheetViews>
  <sheetFormatPr defaultColWidth="9.140625" defaultRowHeight="12.75"/>
  <cols>
    <col min="1" max="1" width="11.8515625" style="0" customWidth="1"/>
    <col min="2" max="2" width="13.7109375" style="0" customWidth="1"/>
    <col min="3" max="3" width="2.28125" style="0" customWidth="1"/>
    <col min="5" max="5" width="12.7109375" style="0" customWidth="1"/>
    <col min="6" max="6" width="2.28125" style="0" customWidth="1"/>
    <col min="7" max="7" width="12.421875" style="0" customWidth="1"/>
    <col min="8" max="8" width="14.57421875" style="0" customWidth="1"/>
    <col min="9" max="9" width="2.140625" style="0" customWidth="1"/>
    <col min="10" max="10" width="18.57421875" style="0" customWidth="1"/>
    <col min="11" max="11" width="21.421875" style="0" bestFit="1" customWidth="1"/>
  </cols>
  <sheetData>
    <row r="1" ht="18">
      <c r="A1" s="394" t="s">
        <v>750</v>
      </c>
    </row>
    <row r="3" spans="1:11" ht="13.5" thickBot="1">
      <c r="A3" s="438" t="s">
        <v>323</v>
      </c>
      <c r="B3" s="447" t="s">
        <v>324</v>
      </c>
      <c r="D3" s="786" t="s">
        <v>433</v>
      </c>
      <c r="E3" s="787"/>
      <c r="G3" s="786" t="s">
        <v>434</v>
      </c>
      <c r="H3" s="787"/>
      <c r="J3" s="786" t="s">
        <v>435</v>
      </c>
      <c r="K3" s="787"/>
    </row>
    <row r="4" spans="1:11" ht="12.75">
      <c r="A4" s="219" t="s">
        <v>232</v>
      </c>
      <c r="B4" s="220">
        <v>3</v>
      </c>
      <c r="D4" s="430" t="s">
        <v>179</v>
      </c>
      <c r="E4" s="431" t="s">
        <v>230</v>
      </c>
      <c r="G4" s="430" t="s">
        <v>179</v>
      </c>
      <c r="H4" s="431" t="s">
        <v>230</v>
      </c>
      <c r="J4" s="430" t="s">
        <v>179</v>
      </c>
      <c r="K4" s="431" t="s">
        <v>230</v>
      </c>
    </row>
    <row r="5" spans="1:11" ht="12.75">
      <c r="A5" s="219" t="s">
        <v>234</v>
      </c>
      <c r="B5" s="220">
        <v>3</v>
      </c>
      <c r="D5" s="114" t="s">
        <v>436</v>
      </c>
      <c r="E5" s="217" t="s">
        <v>402</v>
      </c>
      <c r="G5" s="114" t="s">
        <v>437</v>
      </c>
      <c r="H5" s="217" t="s">
        <v>232</v>
      </c>
      <c r="J5" s="114" t="s">
        <v>612</v>
      </c>
      <c r="K5" s="217" t="s">
        <v>232</v>
      </c>
    </row>
    <row r="6" spans="1:11" ht="12.75">
      <c r="A6" s="219" t="s">
        <v>231</v>
      </c>
      <c r="B6" s="220">
        <v>3</v>
      </c>
      <c r="D6" s="114" t="s">
        <v>438</v>
      </c>
      <c r="E6" s="217" t="s">
        <v>232</v>
      </c>
      <c r="G6" s="114" t="s">
        <v>439</v>
      </c>
      <c r="H6" s="115" t="s">
        <v>231</v>
      </c>
      <c r="J6" s="114" t="s">
        <v>613</v>
      </c>
      <c r="K6" s="217" t="s">
        <v>234</v>
      </c>
    </row>
    <row r="7" spans="1:11" ht="12.75">
      <c r="A7" s="219" t="s">
        <v>241</v>
      </c>
      <c r="B7" s="220">
        <v>2</v>
      </c>
      <c r="D7" s="114" t="s">
        <v>440</v>
      </c>
      <c r="E7" s="217" t="s">
        <v>234</v>
      </c>
      <c r="G7" s="114" t="s">
        <v>441</v>
      </c>
      <c r="H7" s="217" t="s">
        <v>350</v>
      </c>
      <c r="J7" s="114" t="s">
        <v>616</v>
      </c>
      <c r="K7" s="115" t="s">
        <v>678</v>
      </c>
    </row>
    <row r="8" spans="1:11" ht="12.75">
      <c r="A8" s="219" t="s">
        <v>239</v>
      </c>
      <c r="B8" s="220">
        <v>1</v>
      </c>
      <c r="D8" s="114" t="s">
        <v>442</v>
      </c>
      <c r="E8" s="115" t="s">
        <v>231</v>
      </c>
      <c r="G8" s="114" t="s">
        <v>440</v>
      </c>
      <c r="H8" s="217" t="s">
        <v>234</v>
      </c>
      <c r="J8" s="114" t="s">
        <v>614</v>
      </c>
      <c r="K8" s="217" t="s">
        <v>239</v>
      </c>
    </row>
    <row r="9" spans="1:11" ht="12.75">
      <c r="A9" s="219" t="s">
        <v>350</v>
      </c>
      <c r="B9" s="220">
        <v>1</v>
      </c>
      <c r="D9" s="116" t="s">
        <v>443</v>
      </c>
      <c r="E9" s="218" t="s">
        <v>238</v>
      </c>
      <c r="G9" s="117" t="s">
        <v>444</v>
      </c>
      <c r="H9" s="218" t="s">
        <v>241</v>
      </c>
      <c r="J9" s="114" t="s">
        <v>615</v>
      </c>
      <c r="K9" s="217" t="s">
        <v>252</v>
      </c>
    </row>
    <row r="10" spans="1:11" ht="12.75">
      <c r="A10" s="219" t="s">
        <v>235</v>
      </c>
      <c r="B10" s="220">
        <v>1</v>
      </c>
      <c r="D10" s="123"/>
      <c r="E10" s="123"/>
      <c r="F10" s="123"/>
      <c r="G10" s="148"/>
      <c r="J10" s="117" t="s">
        <v>444</v>
      </c>
      <c r="K10" s="218" t="s">
        <v>241</v>
      </c>
    </row>
    <row r="11" spans="1:9" ht="12.75">
      <c r="A11" s="219" t="s">
        <v>238</v>
      </c>
      <c r="B11" s="220">
        <v>1</v>
      </c>
      <c r="D11" s="123"/>
      <c r="E11" s="123"/>
      <c r="F11" s="148"/>
      <c r="G11" s="148"/>
      <c r="H11" s="123"/>
      <c r="I11" s="123"/>
    </row>
    <row r="12" spans="1:9" ht="12.75">
      <c r="A12" s="219" t="s">
        <v>252</v>
      </c>
      <c r="B12" s="220">
        <v>1</v>
      </c>
      <c r="F12" s="8"/>
      <c r="G12" s="8"/>
      <c r="H12" s="8"/>
      <c r="I12" s="8"/>
    </row>
    <row r="13" spans="1:2" ht="12.75">
      <c r="A13" s="219" t="s">
        <v>402</v>
      </c>
      <c r="B13" s="220">
        <v>1</v>
      </c>
    </row>
    <row r="14" spans="1:2" ht="12.75">
      <c r="A14" s="221" t="s">
        <v>256</v>
      </c>
      <c r="B14" s="222">
        <v>0</v>
      </c>
    </row>
    <row r="16" ht="12.75">
      <c r="A16" s="223" t="s">
        <v>677</v>
      </c>
    </row>
  </sheetData>
  <mergeCells count="3">
    <mergeCell ref="D3:E3"/>
    <mergeCell ref="G3:H3"/>
    <mergeCell ref="J3:K3"/>
  </mergeCells>
  <printOptions/>
  <pageMargins left="0.75" right="0.75" top="1" bottom="1" header="0" footer="0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9">
    <pageSetUpPr fitToPage="1"/>
  </sheetPr>
  <dimension ref="A1:G30"/>
  <sheetViews>
    <sheetView zoomScale="75" zoomScaleNormal="75" workbookViewId="0" topLeftCell="A1">
      <selection activeCell="G41" sqref="G41"/>
    </sheetView>
  </sheetViews>
  <sheetFormatPr defaultColWidth="9.140625" defaultRowHeight="12.75"/>
  <cols>
    <col min="1" max="1" width="9.140625" style="8" customWidth="1"/>
    <col min="2" max="2" width="15.8515625" style="8" customWidth="1"/>
    <col min="3" max="3" width="10.8515625" style="7" bestFit="1" customWidth="1"/>
    <col min="4" max="4" width="9.140625" style="8" customWidth="1"/>
    <col min="5" max="5" width="11.57421875" style="8" customWidth="1"/>
    <col min="6" max="6" width="16.57421875" style="8" customWidth="1"/>
    <col min="7" max="7" width="9.140625" style="7" customWidth="1"/>
    <col min="8" max="16384" width="9.140625" style="8" customWidth="1"/>
  </cols>
  <sheetData>
    <row r="1" spans="1:3" ht="18">
      <c r="A1" s="394" t="s">
        <v>751</v>
      </c>
      <c r="B1" s="72"/>
      <c r="C1" s="71"/>
    </row>
    <row r="2" ht="13.5" thickBot="1"/>
    <row r="3" spans="1:7" ht="15.75">
      <c r="A3" s="197" t="s">
        <v>748</v>
      </c>
      <c r="B3" s="188"/>
      <c r="C3" s="224"/>
      <c r="E3" s="197" t="s">
        <v>749</v>
      </c>
      <c r="F3" s="188"/>
      <c r="G3" s="224"/>
    </row>
    <row r="4" spans="1:7" ht="12.75">
      <c r="A4" s="194">
        <v>1</v>
      </c>
      <c r="B4" s="147" t="s">
        <v>326</v>
      </c>
      <c r="C4" s="225">
        <v>52748806</v>
      </c>
      <c r="E4" s="194">
        <v>1</v>
      </c>
      <c r="F4" s="148" t="s">
        <v>254</v>
      </c>
      <c r="G4" s="228">
        <v>5976.76253698862</v>
      </c>
    </row>
    <row r="5" spans="1:7" ht="12.75">
      <c r="A5" s="194">
        <f>A4+1</f>
        <v>2</v>
      </c>
      <c r="B5" s="147" t="s">
        <v>402</v>
      </c>
      <c r="C5" s="225">
        <v>22593408</v>
      </c>
      <c r="E5" s="194">
        <v>2</v>
      </c>
      <c r="F5" s="148" t="s">
        <v>326</v>
      </c>
      <c r="G5" s="228">
        <v>1583.5251418450362</v>
      </c>
    </row>
    <row r="6" spans="1:7" ht="12.75">
      <c r="A6" s="194">
        <f aca="true" t="shared" si="0" ref="A6:A28">A5+1</f>
        <v>3</v>
      </c>
      <c r="B6" s="147" t="s">
        <v>233</v>
      </c>
      <c r="C6" s="225">
        <v>13857944</v>
      </c>
      <c r="E6" s="194">
        <v>3</v>
      </c>
      <c r="F6" s="148" t="s">
        <v>238</v>
      </c>
      <c r="G6" s="228">
        <v>912.822928167982</v>
      </c>
    </row>
    <row r="7" spans="1:7" ht="12.75">
      <c r="A7" s="194">
        <f t="shared" si="0"/>
        <v>4</v>
      </c>
      <c r="B7" s="147" t="s">
        <v>232</v>
      </c>
      <c r="C7" s="225">
        <v>9310343</v>
      </c>
      <c r="E7" s="194">
        <v>4</v>
      </c>
      <c r="F7" s="148" t="s">
        <v>350</v>
      </c>
      <c r="G7" s="228">
        <v>662.2941840767928</v>
      </c>
    </row>
    <row r="8" spans="1:7" ht="12.75">
      <c r="A8" s="194">
        <f t="shared" si="0"/>
        <v>5</v>
      </c>
      <c r="B8" s="147" t="s">
        <v>248</v>
      </c>
      <c r="C8" s="225">
        <v>7335068</v>
      </c>
      <c r="E8" s="194">
        <v>5</v>
      </c>
      <c r="F8" s="148" t="s">
        <v>233</v>
      </c>
      <c r="G8" s="228">
        <v>646.6005972377753</v>
      </c>
    </row>
    <row r="9" spans="1:7" ht="12.75">
      <c r="A9" s="194">
        <f t="shared" si="0"/>
        <v>6</v>
      </c>
      <c r="B9" s="147" t="s">
        <v>238</v>
      </c>
      <c r="C9" s="225">
        <v>6980974</v>
      </c>
      <c r="E9" s="194">
        <v>6</v>
      </c>
      <c r="F9" s="148" t="s">
        <v>402</v>
      </c>
      <c r="G9" s="228">
        <v>367.9007693812041</v>
      </c>
    </row>
    <row r="10" spans="1:7" ht="12.75">
      <c r="A10" s="194">
        <f t="shared" si="0"/>
        <v>7</v>
      </c>
      <c r="B10" s="147" t="s">
        <v>234</v>
      </c>
      <c r="C10" s="225">
        <v>5058784</v>
      </c>
      <c r="E10" s="194">
        <v>7</v>
      </c>
      <c r="F10" s="148" t="s">
        <v>241</v>
      </c>
      <c r="G10" s="228">
        <v>300.4341648590022</v>
      </c>
    </row>
    <row r="11" spans="1:7" ht="12.75">
      <c r="A11" s="194">
        <f t="shared" si="0"/>
        <v>8</v>
      </c>
      <c r="B11" s="147" t="s">
        <v>250</v>
      </c>
      <c r="C11" s="225">
        <v>4881207</v>
      </c>
      <c r="E11" s="195">
        <v>8</v>
      </c>
      <c r="F11" s="157" t="s">
        <v>256</v>
      </c>
      <c r="G11" s="229">
        <v>255.59252631889615</v>
      </c>
    </row>
    <row r="12" spans="1:7" ht="12.75">
      <c r="A12" s="194">
        <f t="shared" si="0"/>
        <v>9</v>
      </c>
      <c r="B12" s="147" t="s">
        <v>240</v>
      </c>
      <c r="C12" s="225">
        <v>4794002</v>
      </c>
      <c r="E12" s="194">
        <v>9</v>
      </c>
      <c r="F12" s="148" t="s">
        <v>344</v>
      </c>
      <c r="G12" s="228">
        <v>221.03724525650034</v>
      </c>
    </row>
    <row r="13" spans="1:7" ht="12.75">
      <c r="A13" s="194">
        <f t="shared" si="0"/>
        <v>10</v>
      </c>
      <c r="B13" s="147" t="s">
        <v>350</v>
      </c>
      <c r="C13" s="225">
        <v>3518769</v>
      </c>
      <c r="E13" s="194">
        <v>10</v>
      </c>
      <c r="F13" s="148" t="s">
        <v>235</v>
      </c>
      <c r="G13" s="228">
        <v>133.70226869573335</v>
      </c>
    </row>
    <row r="14" spans="1:7" ht="12.75">
      <c r="A14" s="194">
        <f t="shared" si="0"/>
        <v>11</v>
      </c>
      <c r="B14" s="147" t="s">
        <v>241</v>
      </c>
      <c r="C14" s="225">
        <v>2770003</v>
      </c>
      <c r="E14" s="194">
        <v>11</v>
      </c>
      <c r="F14" s="148" t="s">
        <v>245</v>
      </c>
      <c r="G14" s="228">
        <v>127.01205309694488</v>
      </c>
    </row>
    <row r="15" spans="1:7" ht="12.75">
      <c r="A15" s="194">
        <f t="shared" si="0"/>
        <v>12</v>
      </c>
      <c r="B15" s="147" t="s">
        <v>254</v>
      </c>
      <c r="C15" s="225">
        <v>1908709</v>
      </c>
      <c r="E15" s="194">
        <v>12</v>
      </c>
      <c r="F15" s="148" t="s">
        <v>232</v>
      </c>
      <c r="G15" s="228">
        <v>113.35378983398849</v>
      </c>
    </row>
    <row r="16" spans="1:7" ht="12.75">
      <c r="A16" s="194">
        <f t="shared" si="0"/>
        <v>13</v>
      </c>
      <c r="B16" s="147" t="s">
        <v>231</v>
      </c>
      <c r="C16" s="225">
        <v>1591594</v>
      </c>
      <c r="E16" s="194">
        <v>13</v>
      </c>
      <c r="F16" s="148" t="s">
        <v>231</v>
      </c>
      <c r="G16" s="228">
        <v>96.77937976077477</v>
      </c>
    </row>
    <row r="17" spans="1:7" ht="12.75">
      <c r="A17" s="194">
        <f t="shared" si="0"/>
        <v>14</v>
      </c>
      <c r="B17" s="147" t="s">
        <v>235</v>
      </c>
      <c r="C17" s="225">
        <v>1432085</v>
      </c>
      <c r="E17" s="194">
        <v>14</v>
      </c>
      <c r="F17" s="148" t="s">
        <v>234</v>
      </c>
      <c r="G17" s="228">
        <v>81.23037397434045</v>
      </c>
    </row>
    <row r="18" spans="1:7" ht="12.75">
      <c r="A18" s="195">
        <f t="shared" si="0"/>
        <v>15</v>
      </c>
      <c r="B18" s="156" t="s">
        <v>256</v>
      </c>
      <c r="C18" s="226">
        <v>1402953</v>
      </c>
      <c r="E18" s="194">
        <v>15</v>
      </c>
      <c r="F18" s="148" t="s">
        <v>248</v>
      </c>
      <c r="G18" s="228">
        <v>37.35851764039352</v>
      </c>
    </row>
    <row r="19" spans="1:7" ht="12.75">
      <c r="A19" s="194">
        <f t="shared" si="0"/>
        <v>16</v>
      </c>
      <c r="B19" s="147" t="s">
        <v>237</v>
      </c>
      <c r="C19" s="225">
        <v>1087091</v>
      </c>
      <c r="E19" s="194">
        <v>16</v>
      </c>
      <c r="F19" s="148" t="s">
        <v>249</v>
      </c>
      <c r="G19" s="228">
        <v>24.209205020920503</v>
      </c>
    </row>
    <row r="20" spans="1:7" ht="12.75">
      <c r="A20" s="194">
        <f t="shared" si="0"/>
        <v>17</v>
      </c>
      <c r="B20" s="147" t="s">
        <v>344</v>
      </c>
      <c r="C20" s="225">
        <v>943608</v>
      </c>
      <c r="E20" s="194">
        <v>17</v>
      </c>
      <c r="F20" s="148" t="s">
        <v>237</v>
      </c>
      <c r="G20" s="228">
        <v>18.320935014156667</v>
      </c>
    </row>
    <row r="21" spans="1:7" ht="12.75">
      <c r="A21" s="194">
        <f t="shared" si="0"/>
        <v>18</v>
      </c>
      <c r="B21" s="147" t="s">
        <v>354</v>
      </c>
      <c r="C21" s="225">
        <v>882112</v>
      </c>
      <c r="E21" s="194">
        <v>18</v>
      </c>
      <c r="F21" s="148" t="s">
        <v>239</v>
      </c>
      <c r="G21" s="228">
        <v>12.80992705302238</v>
      </c>
    </row>
    <row r="22" spans="1:7" ht="12.75">
      <c r="A22" s="194">
        <f t="shared" si="0"/>
        <v>19</v>
      </c>
      <c r="B22" s="147" t="s">
        <v>239</v>
      </c>
      <c r="C22" s="225">
        <v>584048</v>
      </c>
      <c r="E22" s="194">
        <v>19</v>
      </c>
      <c r="F22" s="148" t="s">
        <v>354</v>
      </c>
      <c r="G22" s="228">
        <v>8.268572633749677</v>
      </c>
    </row>
    <row r="23" spans="1:7" ht="12.75">
      <c r="A23" s="194">
        <f t="shared" si="0"/>
        <v>20</v>
      </c>
      <c r="B23" s="147" t="s">
        <v>245</v>
      </c>
      <c r="C23" s="225">
        <v>561660</v>
      </c>
      <c r="E23" s="194">
        <v>20</v>
      </c>
      <c r="F23" s="148" t="s">
        <v>258</v>
      </c>
      <c r="G23" s="228">
        <v>4.9091083413231065</v>
      </c>
    </row>
    <row r="24" spans="1:7" ht="12.75">
      <c r="A24" s="194">
        <f t="shared" si="0"/>
        <v>21</v>
      </c>
      <c r="B24" s="147" t="s">
        <v>247</v>
      </c>
      <c r="C24" s="225">
        <v>401183</v>
      </c>
      <c r="E24" s="194">
        <v>21</v>
      </c>
      <c r="F24" s="148" t="s">
        <v>250</v>
      </c>
      <c r="G24" s="228">
        <v>4.279634933004341</v>
      </c>
    </row>
    <row r="25" spans="1:7" ht="12.75">
      <c r="A25" s="194">
        <f t="shared" si="0"/>
        <v>22</v>
      </c>
      <c r="B25" s="147" t="s">
        <v>249</v>
      </c>
      <c r="C25" s="225">
        <v>243012</v>
      </c>
      <c r="E25" s="194">
        <v>22</v>
      </c>
      <c r="F25" s="148" t="s">
        <v>240</v>
      </c>
      <c r="G25" s="228">
        <v>3.6399111173557674</v>
      </c>
    </row>
    <row r="26" spans="1:7" ht="12.75">
      <c r="A26" s="194">
        <f t="shared" si="0"/>
        <v>23</v>
      </c>
      <c r="B26" s="147" t="s">
        <v>252</v>
      </c>
      <c r="C26" s="225">
        <v>101962</v>
      </c>
      <c r="E26" s="194">
        <v>23</v>
      </c>
      <c r="F26" s="148" t="s">
        <v>247</v>
      </c>
      <c r="G26" s="228">
        <v>2.851293741228897</v>
      </c>
    </row>
    <row r="27" spans="1:7" ht="12.75">
      <c r="A27" s="194">
        <f t="shared" si="0"/>
        <v>24</v>
      </c>
      <c r="B27" s="147" t="s">
        <v>251</v>
      </c>
      <c r="C27" s="225">
        <v>83246</v>
      </c>
      <c r="E27" s="194">
        <v>24</v>
      </c>
      <c r="F27" s="148" t="s">
        <v>252</v>
      </c>
      <c r="G27" s="228">
        <v>2.6750446006926225</v>
      </c>
    </row>
    <row r="28" spans="1:7" ht="13.5" thickBot="1">
      <c r="A28" s="196">
        <f t="shared" si="0"/>
        <v>25</v>
      </c>
      <c r="B28" s="149" t="s">
        <v>258</v>
      </c>
      <c r="C28" s="227">
        <v>51202</v>
      </c>
      <c r="E28" s="196">
        <v>25</v>
      </c>
      <c r="F28" s="150" t="s">
        <v>251</v>
      </c>
      <c r="G28" s="230">
        <v>1.113390755403381</v>
      </c>
    </row>
    <row r="30" ht="12.75">
      <c r="A30" s="177" t="s">
        <v>661</v>
      </c>
    </row>
  </sheetData>
  <printOptions/>
  <pageMargins left="0.75" right="0.75" top="1" bottom="1" header="0" footer="0"/>
  <pageSetup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0">
    <pageSetUpPr fitToPage="1"/>
  </sheetPr>
  <dimension ref="A1:G22"/>
  <sheetViews>
    <sheetView zoomScale="75" zoomScaleNormal="75" workbookViewId="0" topLeftCell="A1">
      <selection activeCell="C24" sqref="C24"/>
    </sheetView>
  </sheetViews>
  <sheetFormatPr defaultColWidth="9.140625" defaultRowHeight="12.75"/>
  <cols>
    <col min="1" max="1" width="8.00390625" style="0" customWidth="1"/>
    <col min="2" max="2" width="13.00390625" style="0" customWidth="1"/>
    <col min="3" max="3" width="14.00390625" style="0" customWidth="1"/>
    <col min="4" max="4" width="4.57421875" style="0" customWidth="1"/>
    <col min="6" max="6" width="30.28125" style="0" customWidth="1"/>
    <col min="7" max="7" width="12.421875" style="0" customWidth="1"/>
  </cols>
  <sheetData>
    <row r="1" ht="18">
      <c r="A1" s="394" t="s">
        <v>752</v>
      </c>
    </row>
    <row r="2" ht="18.75" thickBot="1">
      <c r="A2" s="14"/>
    </row>
    <row r="3" spans="1:7" ht="15.75">
      <c r="A3" s="189" t="s">
        <v>600</v>
      </c>
      <c r="B3" s="121"/>
      <c r="C3" s="187"/>
      <c r="E3" s="189" t="s">
        <v>180</v>
      </c>
      <c r="F3" s="121"/>
      <c r="G3" s="187"/>
    </row>
    <row r="4" spans="1:7" ht="12.75">
      <c r="A4" s="190">
        <v>1</v>
      </c>
      <c r="B4" s="123" t="s">
        <v>234</v>
      </c>
      <c r="C4" s="183" t="s">
        <v>602</v>
      </c>
      <c r="E4" s="190">
        <v>1</v>
      </c>
      <c r="F4" s="123" t="s">
        <v>234</v>
      </c>
      <c r="G4" s="179" t="s">
        <v>601</v>
      </c>
    </row>
    <row r="5" spans="1:7" ht="12.75">
      <c r="A5" s="190">
        <v>2</v>
      </c>
      <c r="B5" s="127" t="s">
        <v>326</v>
      </c>
      <c r="C5" s="183" t="s">
        <v>327</v>
      </c>
      <c r="E5" s="190">
        <v>2</v>
      </c>
      <c r="F5" s="123" t="s">
        <v>243</v>
      </c>
      <c r="G5" s="179">
        <v>1199.53712261513</v>
      </c>
    </row>
    <row r="6" spans="1:7" ht="12.75">
      <c r="A6" s="190">
        <v>3</v>
      </c>
      <c r="B6" s="127" t="s">
        <v>248</v>
      </c>
      <c r="C6" s="183" t="s">
        <v>328</v>
      </c>
      <c r="E6" s="190">
        <v>3</v>
      </c>
      <c r="F6" s="123" t="s">
        <v>326</v>
      </c>
      <c r="G6" s="179">
        <v>386.18114136471434</v>
      </c>
    </row>
    <row r="7" spans="1:7" ht="12.75">
      <c r="A7" s="190">
        <v>4</v>
      </c>
      <c r="B7" s="127" t="s">
        <v>243</v>
      </c>
      <c r="C7" s="183" t="s">
        <v>330</v>
      </c>
      <c r="E7" s="190">
        <v>4</v>
      </c>
      <c r="F7" s="123" t="s">
        <v>241</v>
      </c>
      <c r="G7" s="179">
        <v>324.7288503253796</v>
      </c>
    </row>
    <row r="8" spans="1:7" ht="12.75">
      <c r="A8" s="191">
        <v>5</v>
      </c>
      <c r="B8" s="128" t="s">
        <v>232</v>
      </c>
      <c r="C8" s="184" t="s">
        <v>332</v>
      </c>
      <c r="E8" s="192">
        <v>5</v>
      </c>
      <c r="F8" s="153" t="s">
        <v>256</v>
      </c>
      <c r="G8" s="180">
        <v>185.89832578554066</v>
      </c>
    </row>
    <row r="9" spans="1:7" ht="12.75">
      <c r="A9" s="190">
        <v>6</v>
      </c>
      <c r="B9" s="127" t="s">
        <v>241</v>
      </c>
      <c r="C9" s="183" t="s">
        <v>334</v>
      </c>
      <c r="E9" s="190">
        <v>6</v>
      </c>
      <c r="F9" s="123" t="s">
        <v>238</v>
      </c>
      <c r="G9" s="179">
        <v>142.09440881125192</v>
      </c>
    </row>
    <row r="10" spans="1:7" ht="12.75">
      <c r="A10" s="190">
        <v>7</v>
      </c>
      <c r="B10" s="127" t="s">
        <v>238</v>
      </c>
      <c r="C10" s="183" t="s">
        <v>336</v>
      </c>
      <c r="E10" s="190">
        <v>7</v>
      </c>
      <c r="F10" s="123" t="s">
        <v>248</v>
      </c>
      <c r="G10" s="179">
        <v>58.47664113746245</v>
      </c>
    </row>
    <row r="11" spans="1:7" ht="12.75">
      <c r="A11" s="192">
        <v>8</v>
      </c>
      <c r="B11" s="154" t="s">
        <v>256</v>
      </c>
      <c r="C11" s="185" t="s">
        <v>338</v>
      </c>
      <c r="E11" s="190">
        <v>8</v>
      </c>
      <c r="F11" s="126" t="s">
        <v>232</v>
      </c>
      <c r="G11" s="181">
        <v>41.16745962696167</v>
      </c>
    </row>
    <row r="12" spans="1:7" ht="12.75">
      <c r="A12" s="190">
        <v>9</v>
      </c>
      <c r="B12" s="127" t="s">
        <v>402</v>
      </c>
      <c r="C12" s="183" t="s">
        <v>340</v>
      </c>
      <c r="E12" s="190">
        <v>9</v>
      </c>
      <c r="F12" s="123" t="s">
        <v>344</v>
      </c>
      <c r="G12" s="179">
        <v>32.729913328648394</v>
      </c>
    </row>
    <row r="13" spans="1:7" ht="12.75">
      <c r="A13" s="190">
        <v>10</v>
      </c>
      <c r="B13" s="127" t="s">
        <v>233</v>
      </c>
      <c r="C13" s="183" t="s">
        <v>342</v>
      </c>
      <c r="E13" s="190">
        <v>10</v>
      </c>
      <c r="F13" s="123" t="s">
        <v>402</v>
      </c>
      <c r="G13" s="179">
        <v>13.76594586470426</v>
      </c>
    </row>
    <row r="14" spans="1:7" ht="12.75">
      <c r="A14" s="190">
        <v>11</v>
      </c>
      <c r="B14" s="127" t="s">
        <v>250</v>
      </c>
      <c r="C14" s="183" t="s">
        <v>343</v>
      </c>
      <c r="E14" s="190">
        <v>11</v>
      </c>
      <c r="F14" s="123" t="s">
        <v>233</v>
      </c>
      <c r="G14" s="179">
        <v>9.915080253826055</v>
      </c>
    </row>
    <row r="15" spans="1:7" ht="12.75">
      <c r="A15" s="190">
        <v>12</v>
      </c>
      <c r="B15" s="127" t="s">
        <v>344</v>
      </c>
      <c r="C15" s="183" t="s">
        <v>345</v>
      </c>
      <c r="E15" s="190">
        <v>12</v>
      </c>
      <c r="F15" s="123" t="s">
        <v>237</v>
      </c>
      <c r="G15" s="179">
        <v>0.6342186868005932</v>
      </c>
    </row>
    <row r="16" spans="1:7" ht="13.5" thickBot="1">
      <c r="A16" s="193">
        <v>13</v>
      </c>
      <c r="B16" s="129" t="s">
        <v>237</v>
      </c>
      <c r="C16" s="186" t="s">
        <v>347</v>
      </c>
      <c r="E16" s="193">
        <v>13</v>
      </c>
      <c r="F16" s="125" t="s">
        <v>250</v>
      </c>
      <c r="G16" s="182">
        <v>0.13151362766435662</v>
      </c>
    </row>
    <row r="18" ht="12.75">
      <c r="A18" s="162" t="s">
        <v>617</v>
      </c>
    </row>
    <row r="20" spans="3:6" ht="15.75">
      <c r="C20" s="20"/>
      <c r="F20" s="98"/>
    </row>
    <row r="22" ht="15.75">
      <c r="C22" s="98"/>
    </row>
  </sheetData>
  <printOptions/>
  <pageMargins left="0.75" right="0.75" top="1" bottom="1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b52708</cp:lastModifiedBy>
  <cp:lastPrinted>2010-10-15T09:08:19Z</cp:lastPrinted>
  <dcterms:created xsi:type="dcterms:W3CDTF">1996-11-12T13:28:11Z</dcterms:created>
  <dcterms:modified xsi:type="dcterms:W3CDTF">2010-10-15T11:43:09Z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